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11" windowWidth="15300" windowHeight="4860" tabRatio="741" firstSheet="6" activeTab="6"/>
  </bookViews>
  <sheets>
    <sheet name="Week SetUp" sheetId="1" r:id="rId1"/>
    <sheet name="b12 Si Q Sign-in sheet" sheetId="2" r:id="rId2"/>
    <sheet name="b12 Si Q Draw Prep" sheetId="3" r:id="rId3"/>
    <sheet name="b12 Si Q 64&gt;16" sheetId="4" r:id="rId4"/>
    <sheet name="b12 Si MD Sign-in sheet" sheetId="5" r:id="rId5"/>
    <sheet name="b12 Si MD Prep" sheetId="6" r:id="rId6"/>
    <sheet name="b12 Si M 32" sheetId="7" r:id="rId7"/>
    <sheet name="b12 Do Sign-in sheet" sheetId="8" r:id="rId8"/>
    <sheet name="b12 Do MD Prep" sheetId="9" r:id="rId9"/>
    <sheet name="b12 Do Main 16" sheetId="10" r:id="rId10"/>
    <sheet name="Practice Cts" sheetId="11" r:id="rId11"/>
    <sheet name="b12 Si LL List" sheetId="12" r:id="rId12"/>
    <sheet name="b12 Si Alt List" sheetId="13" r:id="rId1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9">'b12 Do Main 16'!$A$1:$Q$79</definedName>
    <definedName name="_xlnm.Print_Area" localSheetId="8">'b12 Do MD Prep'!$A$1:$V$87</definedName>
    <definedName name="_xlnm.Print_Area" localSheetId="7">'b12 Do Sign-in sheet'!$A$1:$L$167</definedName>
    <definedName name="_xlnm.Print_Area" localSheetId="12">'b12 Si Alt List'!$A$1:$G$39</definedName>
    <definedName name="_xlnm.Print_Area" localSheetId="11">'b12 Si LL List'!$A$1:$G$39</definedName>
    <definedName name="_xlnm.Print_Area" localSheetId="6">'b12 Si M 32'!$A$1:$Q$79</definedName>
    <definedName name="_xlnm.Print_Area" localSheetId="4">'b12 Si MD Sign-in sheet'!$A$1:$R$135</definedName>
    <definedName name="_xlnm.Print_Area" localSheetId="3">'b12 Si Q 64&gt;16'!$A$1:$Q$80</definedName>
    <definedName name="_xlnm.Print_Area" localSheetId="1">'b12 Si Q Sign-in sheet'!$A$1:$R$207</definedName>
    <definedName name="_xlnm.Print_Area" localSheetId="10">'Practice Cts'!$A$2:$I$34</definedName>
    <definedName name="_xlnm.Print_Titles" localSheetId="8">'b12 Do MD Prep'!$1:$5</definedName>
    <definedName name="_xlnm.Print_Titles" localSheetId="7">'b12 Do Sign-in sheet'!$1:$7</definedName>
    <definedName name="_xlnm.Print_Titles" localSheetId="5">'b12 Si MD Prep'!$1:$6</definedName>
    <definedName name="_xlnm.Print_Titles" localSheetId="4">'b12 Si MD Sign-in sheet'!$1:$7</definedName>
    <definedName name="_xlnm.Print_Titles" localSheetId="2">'b12 Si Q Draw Prep'!$1:$6</definedName>
    <definedName name="_xlnm.Print_Titles" localSheetId="1">'b12 Si Q Sign-in sheet'!$1:$7</definedName>
  </definedNames>
  <calcPr fullCalcOnLoad="1" iterate="1" iterateCount="100" iterateDelta="0.001"/>
</workbook>
</file>

<file path=xl/comments10.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6.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<sst xmlns="http://schemas.openxmlformats.org/spreadsheetml/2006/main" count="1180" uniqueCount="442">
  <si>
    <t>Junior Week SetUp page</t>
  </si>
  <si>
    <t>DO NOT DELETE THIS PAGE !!!</t>
  </si>
  <si>
    <t>FILL IN ALL GREEN FIELDS BELOW</t>
  </si>
  <si>
    <t>Tournament Title (full name)</t>
  </si>
  <si>
    <t>Event Category</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</si>
  <si>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</si>
  <si>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</si>
  <si>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</si>
  <si>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</si>
  <si>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</si>
  <si>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</si>
  <si>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</si>
  <si>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</si>
  <si>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</si>
  <si>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</si>
  <si>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Date</t>
  </si>
  <si>
    <t>Signature</t>
  </si>
  <si>
    <t>Tourn. ID</t>
  </si>
  <si>
    <t>Other</t>
  </si>
  <si>
    <t>Line</t>
  </si>
  <si>
    <t>Nat.</t>
  </si>
  <si>
    <t>ITF Referee's signature</t>
  </si>
  <si>
    <t>Day</t>
  </si>
  <si>
    <t>Time</t>
  </si>
  <si>
    <t>Place</t>
  </si>
  <si>
    <t>Sign-in deadline:</t>
  </si>
  <si>
    <t>On Acc.List
Y/N</t>
  </si>
  <si>
    <t>ITF18
Rank</t>
  </si>
  <si>
    <t>Pro-
Rank</t>
  </si>
  <si>
    <t>Accept status</t>
  </si>
  <si>
    <t>Seed
Pos</t>
  </si>
  <si>
    <t>Draw chip number</t>
  </si>
  <si>
    <t>PREPARATION LIST</t>
  </si>
  <si>
    <t>DO NO DELETE THIS PAGE IF YOU ARE USING LINK-IN'S TO THE DRAW</t>
  </si>
  <si>
    <t>On
Accept. list
Yes</t>
  </si>
  <si>
    <t>Signed-in
Yes</t>
  </si>
  <si>
    <t>ITF 18
Ranking</t>
  </si>
  <si>
    <t>Pro-
Ranking</t>
  </si>
  <si>
    <t>Other ordering</t>
  </si>
  <si>
    <t>Seed Sort</t>
  </si>
  <si>
    <t>Display
ranking
ITF 18</t>
  </si>
  <si>
    <t>AccSort</t>
  </si>
  <si>
    <t>Seed
Position</t>
  </si>
  <si>
    <t>MAIN DRAW (16)</t>
  </si>
  <si>
    <t>St.</t>
  </si>
  <si>
    <t>Rank</t>
  </si>
  <si>
    <t>Seed</t>
  </si>
  <si>
    <t>Family Name</t>
  </si>
  <si>
    <t>Nationality</t>
  </si>
  <si>
    <t>2nd Round</t>
  </si>
  <si>
    <t>Semifinals</t>
  </si>
  <si>
    <t>Final</t>
  </si>
  <si>
    <t>Acc. Ranking</t>
  </si>
  <si>
    <t>#</t>
  </si>
  <si>
    <t>Seeded players</t>
  </si>
  <si>
    <t>Alternates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</si>
  <si>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</si>
  <si>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</si>
  <si>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</si>
  <si>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</si>
  <si>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</si>
  <si>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</si>
  <si>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</si>
  <si>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</si>
  <si>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</si>
  <si>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</si>
  <si>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</si>
  <si>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</si>
  <si>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</si>
  <si>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</si>
  <si>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</si>
  <si>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</si>
  <si>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</si>
  <si>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</si>
  <si>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</si>
  <si>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Winner:</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</si>
  <si>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</si>
  <si>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</si>
  <si>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</si>
  <si>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</si>
  <si>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</si>
  <si>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</si>
  <si>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</si>
  <si>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</si>
  <si>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</si>
  <si>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</si>
  <si>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</si>
  <si>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</si>
  <si>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</si>
  <si>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</si>
  <si>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</si>
  <si>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</si>
  <si>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</si>
  <si>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</si>
  <si>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</si>
  <si>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</si>
  <si>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</si>
  <si>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</si>
  <si>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</si>
  <si>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</si>
  <si>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</si>
  <si>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</si>
  <si>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</si>
  <si>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</si>
  <si>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</si>
  <si>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</si>
  <si>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</si>
  <si>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</si>
  <si>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</si>
  <si>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</si>
  <si>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</si>
  <si>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</si>
  <si>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</si>
  <si>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</si>
  <si>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</si>
  <si>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</si>
  <si>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</si>
  <si>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</si>
  <si>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</si>
  <si>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</si>
  <si>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</si>
  <si>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</si>
  <si>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</si>
  <si>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</si>
  <si>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</si>
  <si>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</si>
  <si>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</si>
  <si>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</si>
  <si>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</si>
  <si>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</si>
  <si>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</si>
  <si>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</si>
  <si>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Lucky Losers</t>
  </si>
  <si>
    <t>On
Acc.List
Yes</t>
  </si>
  <si>
    <t>On
Accept.List
Yes</t>
  </si>
  <si>
    <t>Finals</t>
  </si>
  <si>
    <t>Qualifiers</t>
  </si>
  <si>
    <t>QUALIFYING DRAW (64)</t>
  </si>
  <si>
    <t>BOYS DOUBLES SIGN-IN</t>
  </si>
  <si>
    <t>Accepted</t>
  </si>
  <si>
    <t>Draw
chip</t>
  </si>
  <si>
    <t xml:space="preserve">BOYS DOUBLES MAIN DRAW </t>
  </si>
  <si>
    <t>ITF Supervisor/Referee</t>
  </si>
  <si>
    <t>Player 1</t>
  </si>
  <si>
    <t>Player 2</t>
  </si>
  <si>
    <t>Team</t>
  </si>
  <si>
    <t>ITF 18
Rank</t>
  </si>
  <si>
    <t>Display
Rank
ITF18</t>
  </si>
  <si>
    <t>Seed Pos</t>
  </si>
  <si>
    <t>BOYS DOUBLES</t>
  </si>
  <si>
    <t>Winners</t>
  </si>
  <si>
    <t>Seeded teams</t>
  </si>
  <si>
    <t>Last Accepted team</t>
  </si>
  <si>
    <t>Day, Date</t>
  </si>
  <si>
    <t>Court 1</t>
  </si>
  <si>
    <t>Court 2</t>
  </si>
  <si>
    <t>Court 3</t>
  </si>
  <si>
    <t>Court 4</t>
  </si>
  <si>
    <t>Court 5</t>
  </si>
  <si>
    <t>Court 6</t>
  </si>
  <si>
    <t>Court 7</t>
  </si>
  <si>
    <t>Court 8</t>
  </si>
  <si>
    <t>PRACTICE
COURTS</t>
  </si>
  <si>
    <t>Starting</t>
  </si>
  <si>
    <t>08.00</t>
  </si>
  <si>
    <t>08.30</t>
  </si>
  <si>
    <t>09.00</t>
  </si>
  <si>
    <t>09.30</t>
  </si>
  <si>
    <t>10.00</t>
  </si>
  <si>
    <t>10.30</t>
  </si>
  <si>
    <t>11.00</t>
  </si>
  <si>
    <t>11.30</t>
  </si>
  <si>
    <t>12.00</t>
  </si>
  <si>
    <t>12.30</t>
  </si>
  <si>
    <t>13.00</t>
  </si>
  <si>
    <t>13.30</t>
  </si>
  <si>
    <t>14.00</t>
  </si>
  <si>
    <t>14.30</t>
  </si>
  <si>
    <t>15.00</t>
  </si>
  <si>
    <t>15.30</t>
  </si>
  <si>
    <t>16.00</t>
  </si>
  <si>
    <t>16.30</t>
  </si>
  <si>
    <t>17.00</t>
  </si>
  <si>
    <t>17.30</t>
  </si>
  <si>
    <t>18.00</t>
  </si>
  <si>
    <t>18.30</t>
  </si>
  <si>
    <t>19.00</t>
  </si>
  <si>
    <t>19.30</t>
  </si>
  <si>
    <t>20.00</t>
  </si>
  <si>
    <t>20.30</t>
  </si>
  <si>
    <t>Priorities for practice courts</t>
  </si>
  <si>
    <t>1. Morning hours: Players scheduled for 1st match; 2. Players playing a) singles, b) doubles today; 3. Other Players still in draw.</t>
  </si>
  <si>
    <t>SIGN-IN</t>
  </si>
  <si>
    <t>Lucky Loser number</t>
  </si>
  <si>
    <t>Sign-in list closed</t>
  </si>
  <si>
    <t>Week of (Monday). Use format, 15/01/2003 (day/month/year)</t>
  </si>
  <si>
    <t>Date of Birth
yy/mm/dd(US)</t>
  </si>
  <si>
    <t>www.tennisofficial.com</t>
  </si>
  <si>
    <t xml:space="preserve">Download from: </t>
  </si>
  <si>
    <t>Over 18</t>
  </si>
  <si>
    <t>Under 13</t>
  </si>
  <si>
    <t>Do Acc
status
DA,WC
A</t>
  </si>
  <si>
    <t>Comb
Ranking</t>
  </si>
  <si>
    <t>Status
No</t>
  </si>
  <si>
    <t>Seq
123</t>
  </si>
  <si>
    <t>Seq
abc</t>
  </si>
  <si>
    <t>Acc
Pri-
ority</t>
  </si>
  <si>
    <t>Acc.
Tie-
Break</t>
  </si>
  <si>
    <t>Si Main
DA, SE, Q</t>
  </si>
  <si>
    <t>Seed
Ranking</t>
  </si>
  <si>
    <t>Copyright © ITF Limited, trading as the International Tennis Federation, 2005</t>
  </si>
  <si>
    <t>forms@itftennis.com</t>
  </si>
  <si>
    <t>2005 v1.0</t>
  </si>
  <si>
    <t>ΕΠΙΘΕΤΟ</t>
  </si>
  <si>
    <t>ΟΝΟΜΑ</t>
  </si>
  <si>
    <t>ΣΥΛ.</t>
  </si>
  <si>
    <t>ΕΤ.ΓΕΝ.</t>
  </si>
  <si>
    <t>ΥΠΟΓΡΑΦΗ</t>
  </si>
  <si>
    <t>ΤΗΛΕΦΩΝΟ</t>
  </si>
  <si>
    <t/>
  </si>
  <si>
    <t>ΒΑΘΜ.</t>
  </si>
  <si>
    <t>ΑΡ.ΜΗΤΡ.</t>
  </si>
  <si>
    <t>ΓΥΡΟΣ ΠΟΥ ΕΧΑΣΕ</t>
  </si>
  <si>
    <t>MAIN DRAW (32)</t>
  </si>
  <si>
    <t>OPEN JUNIOR</t>
  </si>
  <si>
    <t>ΤΣΕΒΡΕΝΙΔΗΣ</t>
  </si>
  <si>
    <t>ΧΡΗΣΤΟΣ</t>
  </si>
  <si>
    <t>Α.Γ.Ο.ΦΙΛΙΠΠΙΑΔΑΣ</t>
  </si>
  <si>
    <t>24378</t>
  </si>
  <si>
    <t>ΓΑΛΕΝΙΑΝΟΣ</t>
  </si>
  <si>
    <t>ΓΕΩΡΓΙΟΣ</t>
  </si>
  <si>
    <t>Α.Κ.Α.ΜΑΡΑΘΩΝΑ</t>
  </si>
  <si>
    <t>22396</t>
  </si>
  <si>
    <t>ΔΕΜΕΝΕΓΑΣ</t>
  </si>
  <si>
    <t>ΝΙΚΟΛΑΟΣ</t>
  </si>
  <si>
    <t>21892</t>
  </si>
  <si>
    <t>ΦΩΤΟΓΛΟΥ</t>
  </si>
  <si>
    <t>ΧΑΡΑΛΑΜΠΟΣ</t>
  </si>
  <si>
    <t>Μ.Γ.Σ.ΑΠΟΛΛΩΝ ΚΑΛΑΜΑΡΙΑΣ</t>
  </si>
  <si>
    <t>23080</t>
  </si>
  <si>
    <t>ΠΑΤΡΙΚΙΟΣ</t>
  </si>
  <si>
    <t>Σ.Α.ΣΕΡΡΩΝ</t>
  </si>
  <si>
    <t>21763</t>
  </si>
  <si>
    <t>ΜΑΝΕΚΑΣ</t>
  </si>
  <si>
    <t>ΑΘΑΝΑΣΙΟΣ</t>
  </si>
  <si>
    <t>Ο.Α.ΙΩΑΝΝΙΝΩΝ</t>
  </si>
  <si>
    <t>24547</t>
  </si>
  <si>
    <t>ΚΑΤΣΑΛΗΣ</t>
  </si>
  <si>
    <t>ΚΩΝΣΤΑΝΤΙΝΟΣ</t>
  </si>
  <si>
    <t>Α.Σ.Α.ΛΑΡΙΣΑΣ</t>
  </si>
  <si>
    <t>23040</t>
  </si>
  <si>
    <t>ΠΑΠΟΥΝΙΔΗΣ</t>
  </si>
  <si>
    <t>ΙΩΑΝΝΗΣ</t>
  </si>
  <si>
    <t>Ο.Α.ΩΡΑΙΟΚΑΣΤΡΟΥ Ο ΑΝΤΑΙΟΣ</t>
  </si>
  <si>
    <t>24623</t>
  </si>
  <si>
    <t>ΤΣΙΡΑΝΙΔΗΣ</t>
  </si>
  <si>
    <t>ΕΥΣΤΑΘΙΟΣ</t>
  </si>
  <si>
    <t>Ο.Α.ΠΤΟΛΕΜΑΪΔΑΣ</t>
  </si>
  <si>
    <t>23517</t>
  </si>
  <si>
    <t>ΖΑΡΙΦΗΣ</t>
  </si>
  <si>
    <t>ΑΝΑΣΤΑΣΙΟΣ</t>
  </si>
  <si>
    <t>Α.Ο.ΒΑΡΗΣ ΑΝΑΓΥΡΟΥΣ</t>
  </si>
  <si>
    <t>25130</t>
  </si>
  <si>
    <t>ΑΒΔΗΜΙΩΤΗΣ</t>
  </si>
  <si>
    <t>ΘΩΜΑΣ</t>
  </si>
  <si>
    <t>Ο.Α.ΤΟΥΜΠΑΣ</t>
  </si>
  <si>
    <t>22676</t>
  </si>
  <si>
    <t>ΙΩΑΝΝΙΔΗΣ</t>
  </si>
  <si>
    <t>Ο.Α.ΑΓΙΑΣ ΠΑΡΑΣΚΕΥΗΣ</t>
  </si>
  <si>
    <t>24053</t>
  </si>
  <si>
    <t>ΣΠΑΘΗΣ</t>
  </si>
  <si>
    <t>ΜΑΡΙΝΟΣ</t>
  </si>
  <si>
    <t>Α.Ο.Α.ΗΛΙΟΥΠΟΛΗΣ</t>
  </si>
  <si>
    <t>25296</t>
  </si>
  <si>
    <t>ΧΑΡΑΛΑΜΠΙΔΗΣ</t>
  </si>
  <si>
    <t>ΣΩΚΡΑΤΗΣ</t>
  </si>
  <si>
    <t>Ο.Α.ΑΛΕΞΑΝΔΡΟΥΠΟΛΗΣ</t>
  </si>
  <si>
    <t>21998</t>
  </si>
  <si>
    <t>ΛΑΖΑΡΙΔΗΣ</t>
  </si>
  <si>
    <t>Ο.Α.ΕΥΟΣΜΟΥ ΘΕΣΣΑΛΟΝΙΚΗΣ</t>
  </si>
  <si>
    <t>25875</t>
  </si>
  <si>
    <t>ΕΥΘΥΜΙΑΔΗΣ</t>
  </si>
  <si>
    <t>ΠΑΝΑΓΙΩΤΗΣ</t>
  </si>
  <si>
    <t>Ο.Α.ΙΩΛΚΟΣ ΒΟΛΟΥ</t>
  </si>
  <si>
    <t>27005</t>
  </si>
  <si>
    <t>ΚΑΡΑΓΙΑΝΝΗΣ</t>
  </si>
  <si>
    <t>ΔΗΜΗΤΡΙΟΣ</t>
  </si>
  <si>
    <t>27004</t>
  </si>
  <si>
    <t>ΓΕΩΡΓΑΛΗΣ</t>
  </si>
  <si>
    <t>ΧΑΡΗΣ</t>
  </si>
  <si>
    <t>Α.Ο.Α.ΚΑΒΑΛΑΣ</t>
  </si>
  <si>
    <t>23472</t>
  </si>
  <si>
    <t>ΒΟΥΛΓΑΡΑΚΗΣ</t>
  </si>
  <si>
    <t>ΕΛΕΥΘΕΡΙΟΣ</t>
  </si>
  <si>
    <t>Ο.Α.ΣΟΥΔΑΣ</t>
  </si>
  <si>
    <t>26385</t>
  </si>
  <si>
    <t>ΜΙΧΑΗΛΟΣ</t>
  </si>
  <si>
    <t>ΣΤΕΦΑΝΟΣ</t>
  </si>
  <si>
    <t>ΗΡΑΚΛΕΙΟ Ο.Α.&amp; Α.</t>
  </si>
  <si>
    <t>24168</t>
  </si>
  <si>
    <t>ΣΒΗΓΚΑΣ</t>
  </si>
  <si>
    <t>25295</t>
  </si>
  <si>
    <t>ΔΡΟΣΟΠΟΥΛΟΣ</t>
  </si>
  <si>
    <t>ΑΝΤΩΝΙΟΣ</t>
  </si>
  <si>
    <t>Σ.Α.ΔΡΑΜΑΣ</t>
  </si>
  <si>
    <t>23201</t>
  </si>
  <si>
    <t>ΚΥΡΙΑΚΟΣ</t>
  </si>
  <si>
    <t>Ο.Α.ΘΕΣΣΑΛΟΝΙΚΗΣ</t>
  </si>
  <si>
    <t>24765</t>
  </si>
  <si>
    <t>ΚΙΣΣΑΣ</t>
  </si>
  <si>
    <t>ΧΡΗΣΤΟΣ-ΕΥΑΓΓΕΛΟΣ</t>
  </si>
  <si>
    <t>Α.Ο.ΣΙΚΥΩΝΟΣ ΚΙΑΤΟΥ</t>
  </si>
  <si>
    <t>27879</t>
  </si>
  <si>
    <t>ΜΠΑΛΤΖΟΠΟΥΛΟΣ</t>
  </si>
  <si>
    <t>ΒΑΣΙΛΕΙΟΣ</t>
  </si>
  <si>
    <t>26068</t>
  </si>
  <si>
    <t>ΜΑΜΑΛΗΣ</t>
  </si>
  <si>
    <t>ΟΔΥΣΣΕΑΣ</t>
  </si>
  <si>
    <t>25626</t>
  </si>
  <si>
    <t>ΑΞΙΑΡΗΣ</t>
  </si>
  <si>
    <t>ΓΙΩΡΓΟΣ</t>
  </si>
  <si>
    <t>ΣΕΡΡΑΪΚΟΣ Ο.Α.</t>
  </si>
  <si>
    <t>22433</t>
  </si>
  <si>
    <t>ΜΠΑΤΙΚΟΣ</t>
  </si>
  <si>
    <t>ΕΥΑΓΓΕΛΟΣ</t>
  </si>
  <si>
    <t>23473</t>
  </si>
  <si>
    <t>ΜΠΟΥΡΤΖΑΛΑΣ</t>
  </si>
  <si>
    <t>ΗΛΙΑΣ-ΜΑΡΙΟΣ</t>
  </si>
  <si>
    <t>ΦΘΙΩΤΙΚΟΣ Ο.Α.</t>
  </si>
  <si>
    <t>25492</t>
  </si>
  <si>
    <t>ΓΑΒΡΑΣ</t>
  </si>
  <si>
    <t>Ο.Α.ΑΡΙΔΑΙΑΣ</t>
  </si>
  <si>
    <t>25862</t>
  </si>
  <si>
    <t>ΖΛΑΤΙΝΗΣ</t>
  </si>
  <si>
    <t>Ο.Α.ΞΑΝΘΗΣ</t>
  </si>
  <si>
    <t>23950</t>
  </si>
  <si>
    <t xml:space="preserve">ΡΑΠΤΗΣ </t>
  </si>
  <si>
    <t>ΔΗΜΟΣ</t>
  </si>
  <si>
    <t>Ο.Α.ΚΑΒΑΛΑΣ ΑΛΕΞΑΝΔΡΟΣ</t>
  </si>
  <si>
    <t>21497</t>
  </si>
  <si>
    <t>ΓΚΙΝΑΛΗΣ</t>
  </si>
  <si>
    <t>Α.Α.ΑΛΜΠΑΤΡΟΣ</t>
  </si>
  <si>
    <t>25876</t>
  </si>
  <si>
    <t>ΚΟΥΣΤΕΡΙΔΗΣ</t>
  </si>
  <si>
    <t>ΡΑΦΑΗΛ</t>
  </si>
  <si>
    <t>24107</t>
  </si>
  <si>
    <t>ΜΠΟΛΙΑΚΗΣ</t>
  </si>
  <si>
    <t>ΛΑΜΠΡΙΝΟΣ</t>
  </si>
  <si>
    <t>26465</t>
  </si>
  <si>
    <t>ΚΑΛΑΜΠΑΚΑΣ</t>
  </si>
  <si>
    <t>28144</t>
  </si>
  <si>
    <t>ΚΑΡΚΑΝΗΣ</t>
  </si>
  <si>
    <t>Α.Ο.Α.ΦΙΛΟΘΕΗΣ</t>
  </si>
  <si>
    <t>25493</t>
  </si>
  <si>
    <t>ΝΟΤΑΣ</t>
  </si>
  <si>
    <t>28229</t>
  </si>
  <si>
    <t>ΚΩΝΣΤΑΝΤΙΝΙΔΗΣ</t>
  </si>
  <si>
    <t>ΗΛΙΑΣ</t>
  </si>
  <si>
    <t>22759</t>
  </si>
  <si>
    <t>ΒΑΜΠΙΡΗΣ</t>
  </si>
  <si>
    <t>25835</t>
  </si>
  <si>
    <t>ΤΣΑΛΑΠΑΤΑΣ</t>
  </si>
  <si>
    <t>23854</t>
  </si>
  <si>
    <t>ΚΥΡΠΟΓΛΟΥ</t>
  </si>
  <si>
    <t>27268</t>
  </si>
  <si>
    <t>ΣΑΒΒΟΠΟΥΛΟΣ</t>
  </si>
  <si>
    <t>ΣΑΒΒΑΣ</t>
  </si>
  <si>
    <t>25233</t>
  </si>
  <si>
    <t>ΓΡΗΓΟΡΙΑΔΗΣ</t>
  </si>
  <si>
    <t>ΕΥΡΙΠΙΔΗΣ</t>
  </si>
  <si>
    <t>28280</t>
  </si>
  <si>
    <t>ΣΙΡΠΟΣ</t>
  </si>
  <si>
    <t>ΑΛΕΞΙΟΣ</t>
  </si>
  <si>
    <t>Σ.Α.ΘΕΣΣΑΛΟΝΙΚΗΣ</t>
  </si>
  <si>
    <t>26055</t>
  </si>
  <si>
    <t>ΓΕΩΡΓΑΚΑΣ</t>
  </si>
  <si>
    <t>ΙΩΑΝΝΗΣ- ΑΘΑΝΑΣΙΟΣ</t>
  </si>
  <si>
    <t>27610</t>
  </si>
  <si>
    <t>ΚΑΛΙΦΑΤΙΔΗΣ</t>
  </si>
  <si>
    <t>24994</t>
  </si>
  <si>
    <t>ΑΝΑΓΝΩΣΤΟΥ</t>
  </si>
  <si>
    <t>25236</t>
  </si>
  <si>
    <t>ΑΣΗΜΑΚΟΠΟΥΛΟΣ</t>
  </si>
  <si>
    <t>23839</t>
  </si>
  <si>
    <t>ΙΩΑΝΝΟΥ</t>
  </si>
  <si>
    <t>26428</t>
  </si>
  <si>
    <t>ΚΙΤΣΑΚΗΣ</t>
  </si>
  <si>
    <t>28741</t>
  </si>
  <si>
    <t>ΝΙΚΟΛΟ</t>
  </si>
  <si>
    <t>Α.Ο.ΚΑΒΑΛΑΣ ΜΑΚΕΔΟΝΙΚΟΣ</t>
  </si>
  <si>
    <t>28932</t>
  </si>
  <si>
    <t>ΛΙΤΣΟΣ</t>
  </si>
  <si>
    <t>ΜΙΧΑΛΗΣ</t>
  </si>
  <si>
    <t>27621</t>
  </si>
  <si>
    <t>ΠΕΝΤΖΟΥΡΙΔΗΣ</t>
  </si>
  <si>
    <t>27269</t>
  </si>
  <si>
    <t>ΤΟΤΙΕΦ</t>
  </si>
  <si>
    <t>29037</t>
  </si>
  <si>
    <t>8ο ΠΑΝΕΛΛΑΔΙΚΟ</t>
  </si>
  <si>
    <t>ΞΑΝΘΗ</t>
  </si>
  <si>
    <t>ΜΟΥΡΤΖΙΟΣ ΧΡΗΣΤΟΣ</t>
  </si>
  <si>
    <t>ΑΓΟΡΙΑ 12</t>
  </si>
  <si>
    <t>ΑΓΟΡΙΑ 12 SINGLES QUALIFYING SIGN-IN</t>
  </si>
  <si>
    <t>ΑΓΟΡΙΑ 12 SINGLES QUALIFYING</t>
  </si>
  <si>
    <t>ΑΓΟΡΙΑ 12 MAIN DRAW SIGN-IN</t>
  </si>
  <si>
    <t>ΑΓΟΡΙΑ 12 MAIN DRAW</t>
  </si>
  <si>
    <t>ΑΓΟΡΙΑ 12 LUCKY LOSERS</t>
  </si>
  <si>
    <t>ΑΓΟΡΙΑ 12 ALTERNATES</t>
  </si>
  <si>
    <t>BYE</t>
  </si>
  <si>
    <t>AS</t>
  </si>
  <si>
    <t>.</t>
  </si>
  <si>
    <t>bs</t>
  </si>
  <si>
    <t>W/O</t>
  </si>
  <si>
    <t>6-3,6-3</t>
  </si>
  <si>
    <t>60,46,61</t>
  </si>
  <si>
    <t>ΒΑΣΙΛΗΣ</t>
  </si>
  <si>
    <t>1997</t>
  </si>
  <si>
    <t>1998</t>
  </si>
  <si>
    <t>ΓΙΑΝΝΗΣ</t>
  </si>
  <si>
    <t>ΜΠΑΝΤΙΚΟΣ</t>
  </si>
  <si>
    <t>ΦΘΙΩΤΙΚΟΣ.Ο.Α</t>
  </si>
  <si>
    <t>ΡΑΠΤΗΣ</t>
  </si>
  <si>
    <t>76(3),62</t>
  </si>
  <si>
    <t>61,16,61</t>
  </si>
  <si>
    <t>ΔΕΜΕΝΑΓΑΣ</t>
  </si>
  <si>
    <t>3-6,6-4,7-5</t>
  </si>
  <si>
    <t>6-0,6-1</t>
  </si>
  <si>
    <t>6-2,6-0</t>
  </si>
  <si>
    <t>6-0,6-0</t>
  </si>
  <si>
    <t>6-2,6-1</t>
  </si>
  <si>
    <t>7-6(8,6),6-2</t>
  </si>
  <si>
    <t>6-4,6-2</t>
  </si>
  <si>
    <t>6-1,6-0</t>
  </si>
  <si>
    <t>6-2,6-2</t>
  </si>
  <si>
    <t>ΚΥΡΙΑΚΗ</t>
  </si>
  <si>
    <t>11-10-2009</t>
  </si>
  <si>
    <t>6-3,6-1</t>
  </si>
  <si>
    <t>6-1,6-1</t>
  </si>
  <si>
    <t>6-4,4-0,R</t>
  </si>
  <si>
    <t>6-4,7-6(4)</t>
  </si>
  <si>
    <t>7-5,6-2</t>
  </si>
  <si>
    <t>6-0,6-O</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</si>
</sst>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 mmm\ yy"/>
    <numFmt numFmtId="199" formatCode="yy/mm/dd"/>
    <numFmt numFmtId="200" formatCode="0.000"/>
    <numFmt numFmtId="201" formatCode="&quot;$&quot;#,##0"/>
    <numFmt numFmtId="202" formatCode="&quot;$&quot;#,##0.00"/>
    <numFmt numFmtId="203" formatCode=";;;"/>
    <numFmt numFmtId="204" formatCode="mm/dd/yy"/>
    <numFmt numFmtId="205" formatCode="#,##0.0000"/>
    <numFmt numFmtId="206" formatCode="mmm\-yyyy"/>
    <numFmt numFmtId="207" formatCode="[$-809]dd\ mmmm\ yyyy"/>
  </numFmts>
  <fonts count="60">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22"/>
      <name val="ITF"/>
      <family val="5"/>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sz val="8.5"/>
      <color indexed="14"/>
      <name val="Arial"/>
      <family val="2"/>
    </font>
    <font>
      <b/>
      <sz val="8.5"/>
      <color indexed="9"/>
      <name val="Arial"/>
      <family val="0"/>
    </font>
    <font>
      <sz val="7"/>
      <color indexed="23"/>
      <name val="Arial"/>
      <family val="2"/>
    </font>
    <font>
      <b/>
      <i/>
      <sz val="9"/>
      <name val="Arial"/>
      <family val="0"/>
    </font>
    <font>
      <sz val="7"/>
      <color indexed="10"/>
      <name val="Arial"/>
      <family val="2"/>
    </font>
    <font>
      <u val="single"/>
      <sz val="6"/>
      <color indexed="12"/>
      <name val="Arial"/>
      <family val="2"/>
    </font>
    <font>
      <u val="single"/>
      <sz val="8"/>
      <color indexed="12"/>
      <name val="Arial"/>
      <family val="0"/>
    </font>
    <font>
      <b/>
      <i/>
      <sz val="6"/>
      <color indexed="9"/>
      <name val="Arial"/>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gray0625"/>
    </fill>
  </fills>
  <borders count="4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thin"/>
      <right style="thin"/>
      <top style="medium"/>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74">
    <xf numFmtId="0" fontId="0" fillId="0" borderId="0" xfId="0" applyAlignment="1">
      <alignment/>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3"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4" fillId="0" borderId="0" xfId="0" applyFont="1" applyAlignment="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7" fillId="4" borderId="1" xfId="0" applyFont="1" applyFill="1" applyBorder="1" applyAlignment="1">
      <alignment horizontal="centerContinuous" vertical="center"/>
    </xf>
    <xf numFmtId="0" fontId="7" fillId="4" borderId="2"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2" borderId="4" xfId="0" applyNumberFormat="1" applyFont="1" applyFill="1" applyBorder="1" applyAlignment="1">
      <alignment vertical="center"/>
    </xf>
    <xf numFmtId="49" fontId="9" fillId="2" borderId="0" xfId="0" applyNumberFormat="1" applyFont="1" applyFill="1" applyAlignment="1">
      <alignment vertical="center"/>
    </xf>
    <xf numFmtId="0" fontId="9" fillId="0" borderId="0" xfId="0" applyFont="1" applyAlignment="1">
      <alignment horizontal="left" vertical="center"/>
    </xf>
    <xf numFmtId="49" fontId="9" fillId="2" borderId="0" xfId="0" applyNumberFormat="1" applyFont="1" applyFill="1" applyAlignment="1">
      <alignment horizontal="left" vertical="center"/>
    </xf>
    <xf numFmtId="49" fontId="8" fillId="2" borderId="0" xfId="0" applyNumberFormat="1" applyFont="1" applyFill="1" applyAlignment="1">
      <alignment vertical="center"/>
    </xf>
    <xf numFmtId="0" fontId="8" fillId="2" borderId="0" xfId="0" applyFont="1" applyFill="1" applyAlignment="1">
      <alignment vertical="center"/>
    </xf>
    <xf numFmtId="49" fontId="10" fillId="4" borderId="5" xfId="0" applyNumberFormat="1" applyFont="1" applyFill="1" applyBorder="1" applyAlignment="1">
      <alignment vertical="center"/>
    </xf>
    <xf numFmtId="49" fontId="10" fillId="4" borderId="6" xfId="0" applyNumberFormat="1" applyFont="1" applyFill="1" applyBorder="1" applyAlignment="1">
      <alignment vertical="center"/>
    </xf>
    <xf numFmtId="49" fontId="4" fillId="2" borderId="0" xfId="0" applyNumberFormat="1" applyFont="1" applyFill="1" applyAlignment="1">
      <alignment vertical="center"/>
    </xf>
    <xf numFmtId="49" fontId="11"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0" fontId="12" fillId="2" borderId="4" xfId="0" applyFont="1" applyFill="1" applyBorder="1" applyAlignment="1">
      <alignment horizontal="left" vertical="center"/>
    </xf>
    <xf numFmtId="49" fontId="12" fillId="2" borderId="0" xfId="0" applyNumberFormat="1" applyFont="1" applyFill="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49" fontId="15" fillId="2" borderId="0" xfId="0" applyNumberFormat="1" applyFont="1" applyFill="1" applyAlignment="1">
      <alignment horizontal="left" vertical="center"/>
    </xf>
    <xf numFmtId="0" fontId="16" fillId="0" borderId="0" xfId="0" applyFont="1" applyAlignment="1">
      <alignment vertical="center"/>
    </xf>
    <xf numFmtId="14" fontId="16" fillId="4" borderId="7" xfId="0" applyNumberFormat="1" applyFont="1" applyFill="1" applyBorder="1" applyAlignment="1">
      <alignment horizontal="left" vertical="center"/>
    </xf>
    <xf numFmtId="49" fontId="16" fillId="2" borderId="0" xfId="0" applyNumberFormat="1" applyFont="1" applyFill="1" applyAlignment="1">
      <alignment vertical="center"/>
    </xf>
    <xf numFmtId="49" fontId="16" fillId="4" borderId="7" xfId="0" applyNumberFormat="1" applyFont="1" applyFill="1" applyBorder="1" applyAlignment="1">
      <alignment vertical="center"/>
    </xf>
    <xf numFmtId="3" fontId="16" fillId="4" borderId="6" xfId="17" applyNumberFormat="1" applyFont="1" applyFill="1" applyBorder="1" applyAlignment="1" applyProtection="1">
      <alignment horizontal="left" vertical="center"/>
      <protection locked="0"/>
    </xf>
    <xf numFmtId="49" fontId="17" fillId="4" borderId="6" xfId="0" applyNumberFormat="1" applyFont="1" applyFill="1" applyBorder="1" applyAlignment="1">
      <alignment horizontal="left" vertical="center"/>
    </xf>
    <xf numFmtId="0" fontId="6" fillId="0" borderId="0" xfId="0" applyFont="1" applyAlignment="1">
      <alignment/>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16" fillId="4" borderId="7"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13" fillId="2" borderId="0" xfId="0" applyFont="1" applyFill="1" applyAlignment="1">
      <alignment vertical="center"/>
    </xf>
    <xf numFmtId="0" fontId="0" fillId="2" borderId="0" xfId="0" applyFont="1" applyFill="1" applyAlignment="1">
      <alignment horizontal="left" vertical="center"/>
    </xf>
    <xf numFmtId="0" fontId="0" fillId="2" borderId="0" xfId="0" applyFill="1" applyAlignment="1">
      <alignment horizontal="left"/>
    </xf>
    <xf numFmtId="0" fontId="6" fillId="2" borderId="0" xfId="0" applyFont="1" applyFill="1" applyAlignment="1">
      <alignment/>
    </xf>
    <xf numFmtId="0" fontId="8" fillId="2" borderId="0" xfId="0" applyFont="1" applyFill="1" applyAlignment="1">
      <alignment/>
    </xf>
    <xf numFmtId="0" fontId="19" fillId="2" borderId="0" xfId="20" applyFont="1" applyFill="1" applyBorder="1" applyAlignment="1">
      <alignment/>
    </xf>
    <xf numFmtId="0" fontId="19" fillId="2" borderId="0" xfId="20" applyFont="1" applyFill="1" applyAlignment="1">
      <alignment/>
    </xf>
    <xf numFmtId="0" fontId="0" fillId="0" borderId="0" xfId="0" applyAlignment="1">
      <alignment horizontal="center"/>
    </xf>
    <xf numFmtId="49" fontId="21" fillId="2" borderId="0" xfId="0" applyNumberFormat="1" applyFont="1" applyFill="1" applyAlignment="1">
      <alignment horizontal="left" vertical="center"/>
    </xf>
    <xf numFmtId="0" fontId="21" fillId="2" borderId="0" xfId="0" applyFont="1" applyFill="1" applyAlignment="1">
      <alignment vertical="center"/>
    </xf>
    <xf numFmtId="49" fontId="21" fillId="2" borderId="0" xfId="0" applyNumberFormat="1" applyFont="1" applyFill="1" applyAlignment="1">
      <alignment vertical="center"/>
    </xf>
    <xf numFmtId="49" fontId="22" fillId="2" borderId="0" xfId="0" applyNumberFormat="1" applyFont="1" applyFill="1" applyAlignment="1">
      <alignment horizontal="right" vertical="center"/>
    </xf>
    <xf numFmtId="0" fontId="8" fillId="2" borderId="0" xfId="0" applyFont="1" applyFill="1" applyAlignment="1">
      <alignment horizontal="center" vertical="center"/>
    </xf>
    <xf numFmtId="0" fontId="0" fillId="0" borderId="0" xfId="0" applyFont="1" applyAlignment="1">
      <alignment horizontal="center" vertical="center"/>
    </xf>
    <xf numFmtId="0" fontId="8" fillId="2" borderId="0" xfId="0" applyFont="1" applyFill="1" applyAlignment="1">
      <alignment horizontal="left" vertical="center"/>
    </xf>
    <xf numFmtId="0" fontId="23"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1" fillId="2" borderId="0" xfId="0" applyNumberFormat="1" applyFont="1" applyFill="1" applyAlignment="1">
      <alignment horizontal="right" vertical="center"/>
    </xf>
    <xf numFmtId="0" fontId="0" fillId="0" borderId="8" xfId="0" applyBorder="1" applyAlignment="1">
      <alignment vertical="center"/>
    </xf>
    <xf numFmtId="49" fontId="17" fillId="0" borderId="8" xfId="0" applyNumberFormat="1" applyFont="1" applyBorder="1" applyAlignment="1">
      <alignment horizontal="right" vertical="center"/>
    </xf>
    <xf numFmtId="49" fontId="8" fillId="5" borderId="0" xfId="0" applyNumberFormat="1" applyFont="1" applyFill="1" applyAlignment="1">
      <alignment vertical="center"/>
    </xf>
    <xf numFmtId="49" fontId="8" fillId="5" borderId="9" xfId="0" applyNumberFormat="1" applyFont="1" applyFill="1" applyBorder="1" applyAlignment="1">
      <alignment vertical="center"/>
    </xf>
    <xf numFmtId="0" fontId="8" fillId="5"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20" fillId="5"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14" fontId="17" fillId="0" borderId="8" xfId="0" applyNumberFormat="1" applyFont="1" applyBorder="1" applyAlignment="1">
      <alignment horizontal="left" vertical="center"/>
    </xf>
    <xf numFmtId="49" fontId="17" fillId="0" borderId="8" xfId="0" applyNumberFormat="1" applyFont="1" applyBorder="1" applyAlignment="1">
      <alignment vertical="center"/>
    </xf>
    <xf numFmtId="49" fontId="17" fillId="0" borderId="8"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8" xfId="0" applyNumberFormat="1" applyFont="1" applyBorder="1" applyAlignment="1">
      <alignment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1" fillId="2" borderId="0" xfId="0" applyFont="1" applyFill="1" applyAlignment="1">
      <alignment horizontal="left" vertical="center"/>
    </xf>
    <xf numFmtId="0" fontId="17" fillId="0" borderId="8" xfId="0" applyFont="1" applyBorder="1" applyAlignment="1">
      <alignment horizontal="right" vertical="center"/>
    </xf>
    <xf numFmtId="0" fontId="24"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7" fillId="5" borderId="0" xfId="0" applyFont="1" applyFill="1" applyAlignment="1">
      <alignment horizontal="center"/>
    </xf>
    <xf numFmtId="49" fontId="7" fillId="5" borderId="0" xfId="0" applyNumberFormat="1" applyFont="1" applyFill="1" applyAlignment="1">
      <alignment horizontal="left"/>
    </xf>
    <xf numFmtId="49" fontId="0" fillId="0" borderId="0" xfId="0" applyNumberFormat="1" applyFont="1" applyAlignment="1">
      <alignment/>
    </xf>
    <xf numFmtId="49" fontId="27" fillId="0" borderId="0" xfId="0" applyNumberFormat="1" applyFont="1" applyAlignment="1">
      <alignment horizontal="center"/>
    </xf>
    <xf numFmtId="49" fontId="14" fillId="0" borderId="0" xfId="0" applyNumberFormat="1" applyFont="1" applyAlignment="1">
      <alignment horizontal="left"/>
    </xf>
    <xf numFmtId="49" fontId="15" fillId="2" borderId="12" xfId="0" applyNumberFormat="1" applyFont="1" applyFill="1" applyBorder="1" applyAlignment="1">
      <alignment horizontal="left" vertical="center"/>
    </xf>
    <xf numFmtId="49" fontId="15" fillId="2" borderId="13" xfId="0" applyNumberFormat="1" applyFont="1" applyFill="1" applyBorder="1" applyAlignment="1">
      <alignment horizontal="left" vertical="center"/>
    </xf>
    <xf numFmtId="49" fontId="15" fillId="2" borderId="14" xfId="0" applyNumberFormat="1" applyFont="1" applyFill="1" applyBorder="1" applyAlignment="1">
      <alignment horizontal="right" vertical="center"/>
    </xf>
    <xf numFmtId="0" fontId="16" fillId="0" borderId="8" xfId="17" applyNumberFormat="1" applyFont="1" applyBorder="1" applyAlignment="1" applyProtection="1">
      <alignment vertical="center"/>
      <protection locked="0"/>
    </xf>
    <xf numFmtId="49" fontId="17" fillId="0" borderId="4"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15" xfId="0" applyFont="1" applyBorder="1" applyAlignment="1">
      <alignment horizontal="right" vertical="center"/>
    </xf>
    <xf numFmtId="49" fontId="21" fillId="2" borderId="4" xfId="0" applyNumberFormat="1" applyFont="1" applyFill="1" applyBorder="1" applyAlignment="1">
      <alignment vertical="center"/>
    </xf>
    <xf numFmtId="49" fontId="28" fillId="2" borderId="0" xfId="0" applyNumberFormat="1" applyFont="1" applyFill="1" applyAlignment="1">
      <alignment horizontal="left" vertical="center"/>
    </xf>
    <xf numFmtId="49" fontId="28" fillId="0" borderId="4" xfId="0" applyNumberFormat="1" applyFont="1" applyBorder="1" applyAlignment="1">
      <alignment horizontal="left" vertical="center"/>
    </xf>
    <xf numFmtId="49" fontId="28" fillId="0" borderId="0" xfId="0" applyNumberFormat="1" applyFont="1" applyAlignment="1">
      <alignment horizontal="left" vertical="center"/>
    </xf>
    <xf numFmtId="49" fontId="9" fillId="5" borderId="0" xfId="0" applyNumberFormat="1" applyFont="1" applyFill="1" applyAlignment="1">
      <alignment horizontal="left" vertical="center"/>
    </xf>
    <xf numFmtId="49" fontId="28" fillId="0" borderId="0" xfId="0" applyNumberFormat="1" applyFont="1" applyAlignment="1">
      <alignment horizontal="center" vertical="center"/>
    </xf>
    <xf numFmtId="49" fontId="15" fillId="5" borderId="15"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16" xfId="0" applyNumberFormat="1" applyFont="1" applyBorder="1" applyAlignment="1">
      <alignment vertical="center"/>
    </xf>
    <xf numFmtId="49" fontId="13" fillId="0" borderId="8" xfId="0" applyNumberFormat="1" applyFont="1" applyBorder="1" applyAlignment="1">
      <alignment vertical="center"/>
    </xf>
    <xf numFmtId="49" fontId="29" fillId="0" borderId="8" xfId="0" applyNumberFormat="1" applyFont="1" applyBorder="1" applyAlignment="1">
      <alignment vertical="center"/>
    </xf>
    <xf numFmtId="49" fontId="29" fillId="0" borderId="8"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16" xfId="0" applyNumberFormat="1" applyFont="1" applyBorder="1" applyAlignment="1">
      <alignment horizontal="left" vertical="center"/>
    </xf>
    <xf numFmtId="49" fontId="27" fillId="0" borderId="8" xfId="0" applyNumberFormat="1" applyFont="1" applyBorder="1" applyAlignment="1">
      <alignment horizontal="center" vertical="center"/>
    </xf>
    <xf numFmtId="49" fontId="13" fillId="0" borderId="17" xfId="0" applyNumberFormat="1" applyFont="1" applyBorder="1" applyAlignment="1">
      <alignment horizontal="left" vertical="center"/>
    </xf>
    <xf numFmtId="49" fontId="8" fillId="2" borderId="18" xfId="0" applyNumberFormat="1"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17" xfId="0" applyNumberFormat="1" applyFont="1" applyFill="1" applyBorder="1" applyAlignment="1">
      <alignment horizontal="center" wrapText="1"/>
    </xf>
    <xf numFmtId="0" fontId="8" fillId="2" borderId="19" xfId="0" applyFont="1" applyFill="1" applyBorder="1" applyAlignment="1">
      <alignment horizontal="center" wrapText="1"/>
    </xf>
    <xf numFmtId="49" fontId="8" fillId="6" borderId="17" xfId="0" applyNumberFormat="1" applyFont="1" applyFill="1" applyBorder="1" applyAlignment="1">
      <alignment horizontal="center" wrapText="1"/>
    </xf>
    <xf numFmtId="49" fontId="8" fillId="6" borderId="19" xfId="0" applyNumberFormat="1" applyFont="1" applyFill="1" applyBorder="1" applyAlignment="1">
      <alignment horizontal="center" wrapText="1"/>
    </xf>
    <xf numFmtId="49" fontId="8" fillId="6" borderId="17" xfId="0" applyNumberFormat="1" applyFont="1" applyFill="1" applyBorder="1" applyAlignment="1">
      <alignment wrapText="1"/>
    </xf>
    <xf numFmtId="0" fontId="30" fillId="2" borderId="17" xfId="0" applyFont="1" applyFill="1" applyBorder="1" applyAlignment="1">
      <alignment horizontal="center" wrapText="1"/>
    </xf>
    <xf numFmtId="0" fontId="31" fillId="0" borderId="2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11" xfId="0" applyFont="1" applyBorder="1" applyAlignment="1">
      <alignment vertical="center"/>
    </xf>
    <xf numFmtId="1" fontId="0" fillId="0" borderId="11" xfId="0" applyNumberFormat="1" applyFont="1" applyBorder="1" applyAlignment="1">
      <alignment horizontal="center" vertical="center"/>
    </xf>
    <xf numFmtId="49" fontId="31" fillId="0" borderId="0" xfId="0" applyNumberFormat="1" applyFont="1" applyAlignment="1">
      <alignment horizontal="left"/>
    </xf>
    <xf numFmtId="49" fontId="33" fillId="3" borderId="1" xfId="0" applyNumberFormat="1" applyFont="1" applyFill="1" applyBorder="1" applyAlignment="1">
      <alignment vertical="center"/>
    </xf>
    <xf numFmtId="49" fontId="33" fillId="3" borderId="2" xfId="0" applyNumberFormat="1" applyFont="1" applyFill="1" applyBorder="1" applyAlignment="1">
      <alignment vertical="center"/>
    </xf>
    <xf numFmtId="49" fontId="33" fillId="3" borderId="3" xfId="0" applyNumberFormat="1" applyFont="1" applyFill="1" applyBorder="1" applyAlignment="1">
      <alignment vertical="center"/>
    </xf>
    <xf numFmtId="0" fontId="0" fillId="2" borderId="0" xfId="0" applyNumberFormat="1" applyFill="1" applyAlignment="1">
      <alignment horizontal="left" vertical="center"/>
    </xf>
    <xf numFmtId="0" fontId="34" fillId="0" borderId="0" xfId="0" applyFont="1" applyAlignment="1">
      <alignment horizontal="center" vertical="center"/>
    </xf>
    <xf numFmtId="49" fontId="34" fillId="2" borderId="0" xfId="0" applyNumberFormat="1" applyFont="1" applyFill="1" applyAlignment="1">
      <alignment horizontal="left" vertical="center"/>
    </xf>
    <xf numFmtId="49" fontId="15" fillId="2" borderId="0" xfId="0" applyNumberFormat="1" applyFont="1" applyFill="1" applyAlignment="1">
      <alignment horizontal="right" vertical="center"/>
    </xf>
    <xf numFmtId="49" fontId="15" fillId="2" borderId="13" xfId="0" applyNumberFormat="1" applyFont="1" applyFill="1" applyBorder="1" applyAlignment="1">
      <alignment horizontal="right" vertical="center"/>
    </xf>
    <xf numFmtId="49" fontId="9" fillId="2" borderId="13" xfId="0" applyNumberFormat="1" applyFont="1" applyFill="1" applyBorder="1" applyAlignment="1">
      <alignment horizontal="left" vertical="center"/>
    </xf>
    <xf numFmtId="0" fontId="0" fillId="2" borderId="14" xfId="0" applyFill="1" applyBorder="1" applyAlignment="1">
      <alignment horizontal="center" vertical="center"/>
    </xf>
    <xf numFmtId="0" fontId="21" fillId="2" borderId="0" xfId="0" applyNumberFormat="1" applyFont="1" applyFill="1" applyAlignment="1">
      <alignment horizontal="left" vertical="center"/>
    </xf>
    <xf numFmtId="49" fontId="15" fillId="5" borderId="4"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5" borderId="15" xfId="0" applyFill="1" applyBorder="1" applyAlignment="1">
      <alignment horizontal="center" vertical="center"/>
    </xf>
    <xf numFmtId="49" fontId="23" fillId="0" borderId="8" xfId="0" applyNumberFormat="1" applyFont="1" applyBorder="1" applyAlignment="1">
      <alignment horizontal="left" vertical="center"/>
    </xf>
    <xf numFmtId="49" fontId="17" fillId="0" borderId="16" xfId="0" applyNumberFormat="1" applyFont="1" applyBorder="1" applyAlignment="1">
      <alignment horizontal="left" vertical="center"/>
    </xf>
    <xf numFmtId="0" fontId="35" fillId="7" borderId="17" xfId="0" applyFont="1" applyFill="1" applyBorder="1" applyAlignment="1">
      <alignment horizontal="right" vertical="center"/>
    </xf>
    <xf numFmtId="49" fontId="8" fillId="6" borderId="21" xfId="0" applyNumberFormat="1" applyFont="1" applyFill="1" applyBorder="1" applyAlignment="1">
      <alignment horizontal="center" wrapText="1"/>
    </xf>
    <xf numFmtId="0" fontId="30" fillId="6" borderId="17" xfId="0" applyFont="1" applyFill="1" applyBorder="1" applyAlignment="1">
      <alignment horizontal="center" wrapText="1"/>
    </xf>
    <xf numFmtId="0" fontId="0" fillId="0" borderId="11" xfId="0" applyNumberFormat="1" applyFont="1" applyBorder="1" applyAlignment="1">
      <alignment horizontal="center" vertical="center"/>
    </xf>
    <xf numFmtId="0" fontId="0" fillId="6" borderId="10" xfId="0" applyFont="1" applyFill="1" applyBorder="1" applyAlignment="1">
      <alignment horizontal="center" vertical="center"/>
    </xf>
    <xf numFmtId="1" fontId="0" fillId="6" borderId="1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0" fontId="25"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4" fillId="0" borderId="0" xfId="0" applyFont="1" applyAlignment="1">
      <alignment vertical="center"/>
    </xf>
    <xf numFmtId="49" fontId="28" fillId="2" borderId="0" xfId="0" applyNumberFormat="1" applyFont="1" applyFill="1" applyAlignment="1">
      <alignment vertical="center"/>
    </xf>
    <xf numFmtId="0" fontId="16" fillId="0" borderId="8" xfId="0" applyFont="1" applyBorder="1" applyAlignment="1">
      <alignment vertical="center"/>
    </xf>
    <xf numFmtId="49" fontId="16" fillId="0" borderId="8" xfId="0" applyNumberFormat="1" applyFont="1" applyBorder="1" applyAlignment="1">
      <alignment vertical="center"/>
    </xf>
    <xf numFmtId="49" fontId="38" fillId="0" borderId="8" xfId="0" applyNumberFormat="1" applyFont="1" applyBorder="1" applyAlignment="1">
      <alignment vertical="center"/>
    </xf>
    <xf numFmtId="49" fontId="16" fillId="0" borderId="8" xfId="17" applyNumberFormat="1" applyFont="1" applyBorder="1" applyAlignment="1" applyProtection="1">
      <alignment vertical="center"/>
      <protection locked="0"/>
    </xf>
    <xf numFmtId="0" fontId="17" fillId="0" borderId="8" xfId="0" applyFont="1" applyBorder="1" applyAlignment="1">
      <alignment horizontal="lef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36" fillId="2" borderId="0" xfId="0" applyNumberFormat="1" applyFont="1" applyFill="1" applyAlignment="1">
      <alignment horizontal="center" vertical="center"/>
    </xf>
    <xf numFmtId="49" fontId="36" fillId="2" borderId="0" xfId="0" applyNumberFormat="1" applyFont="1" applyFill="1" applyAlignment="1">
      <alignment vertical="center"/>
    </xf>
    <xf numFmtId="49" fontId="9" fillId="2"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0" fontId="40" fillId="0" borderId="0" xfId="0" applyFont="1" applyAlignment="1">
      <alignment vertical="center"/>
    </xf>
    <xf numFmtId="0" fontId="40" fillId="0" borderId="22" xfId="0" applyFont="1" applyBorder="1" applyAlignment="1">
      <alignment vertical="center"/>
    </xf>
    <xf numFmtId="0" fontId="41" fillId="8" borderId="22" xfId="0" applyFont="1" applyFill="1" applyBorder="1" applyAlignment="1">
      <alignment horizontal="center" vertical="center"/>
    </xf>
    <xf numFmtId="0" fontId="39" fillId="0" borderId="22" xfId="0" applyFont="1" applyBorder="1" applyAlignment="1">
      <alignment vertical="center"/>
    </xf>
    <xf numFmtId="0" fontId="42" fillId="0" borderId="0" xfId="0" applyFont="1" applyAlignment="1">
      <alignment vertical="center"/>
    </xf>
    <xf numFmtId="0" fontId="42" fillId="0" borderId="22" xfId="0" applyFont="1" applyBorder="1" applyAlignment="1">
      <alignment horizontal="center" vertical="center"/>
    </xf>
    <xf numFmtId="0" fontId="40" fillId="0" borderId="0" xfId="0" applyFont="1" applyAlignment="1">
      <alignment vertical="center"/>
    </xf>
    <xf numFmtId="0" fontId="40" fillId="5" borderId="0" xfId="0" applyFont="1" applyFill="1" applyAlignment="1">
      <alignment vertical="center"/>
    </xf>
    <xf numFmtId="0" fontId="43" fillId="0" borderId="0" xfId="0" applyFont="1" applyAlignment="1">
      <alignment vertical="center"/>
    </xf>
    <xf numFmtId="0" fontId="43" fillId="5" borderId="0" xfId="0" applyFont="1" applyFill="1" applyAlignment="1">
      <alignment vertical="center"/>
    </xf>
    <xf numFmtId="49" fontId="40" fillId="5" borderId="0" xfId="0" applyNumberFormat="1" applyFont="1" applyFill="1" applyAlignment="1">
      <alignment vertical="center"/>
    </xf>
    <xf numFmtId="49" fontId="43" fillId="5" borderId="0" xfId="0" applyNumberFormat="1" applyFont="1" applyFill="1" applyAlignment="1">
      <alignment vertical="center"/>
    </xf>
    <xf numFmtId="0" fontId="0" fillId="5" borderId="0" xfId="0" applyFont="1" applyFill="1" applyAlignment="1">
      <alignment vertical="center"/>
    </xf>
    <xf numFmtId="0" fontId="0" fillId="0" borderId="23" xfId="0" applyFont="1" applyBorder="1" applyAlignment="1">
      <alignment vertical="center"/>
    </xf>
    <xf numFmtId="49" fontId="40" fillId="2" borderId="0" xfId="0" applyNumberFormat="1" applyFont="1" applyFill="1" applyAlignment="1">
      <alignment horizontal="center" vertical="center"/>
    </xf>
    <xf numFmtId="0" fontId="40" fillId="0" borderId="0" xfId="0" applyFont="1" applyAlignment="1">
      <alignment horizontal="center" vertical="center"/>
    </xf>
    <xf numFmtId="0" fontId="42" fillId="0" borderId="0" xfId="0" applyFont="1" applyAlignment="1">
      <alignment vertical="center"/>
    </xf>
    <xf numFmtId="0" fontId="23" fillId="0" borderId="0" xfId="0" applyFont="1" applyAlignment="1">
      <alignment vertical="center"/>
    </xf>
    <xf numFmtId="0" fontId="36" fillId="0" borderId="0" xfId="0" applyFont="1" applyAlignment="1">
      <alignment horizontal="right" vertical="center"/>
    </xf>
    <xf numFmtId="0" fontId="44" fillId="9" borderId="24" xfId="0" applyFont="1" applyFill="1" applyBorder="1" applyAlignment="1">
      <alignment horizontal="right" vertical="center"/>
    </xf>
    <xf numFmtId="0" fontId="42" fillId="0" borderId="22" xfId="0" applyFont="1" applyBorder="1" applyAlignment="1">
      <alignment vertical="center"/>
    </xf>
    <xf numFmtId="0" fontId="0" fillId="0" borderId="25" xfId="0" applyFont="1" applyBorder="1" applyAlignment="1">
      <alignment vertical="center"/>
    </xf>
    <xf numFmtId="0" fontId="40" fillId="0" borderId="22" xfId="0" applyFont="1" applyBorder="1" applyAlignment="1">
      <alignment vertical="center"/>
    </xf>
    <xf numFmtId="0" fontId="42" fillId="0" borderId="10" xfId="0" applyFont="1" applyBorder="1" applyAlignment="1">
      <alignment horizontal="center" vertical="center"/>
    </xf>
    <xf numFmtId="0" fontId="42" fillId="0" borderId="9" xfId="0" applyFont="1" applyBorder="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9" borderId="9" xfId="0" applyFont="1" applyFill="1" applyBorder="1" applyAlignment="1">
      <alignment horizontal="right" vertical="center"/>
    </xf>
    <xf numFmtId="49" fontId="42" fillId="0" borderId="22" xfId="0" applyNumberFormat="1" applyFont="1" applyBorder="1" applyAlignment="1">
      <alignment vertical="center"/>
    </xf>
    <xf numFmtId="49" fontId="42" fillId="0" borderId="0" xfId="0" applyNumberFormat="1" applyFont="1" applyAlignment="1">
      <alignment vertical="center"/>
    </xf>
    <xf numFmtId="0" fontId="42" fillId="0" borderId="9" xfId="0" applyFont="1" applyBorder="1" applyAlignment="1">
      <alignment vertical="center"/>
    </xf>
    <xf numFmtId="49" fontId="42" fillId="0" borderId="9" xfId="0" applyNumberFormat="1" applyFont="1" applyBorder="1" applyAlignment="1">
      <alignment vertical="center"/>
    </xf>
    <xf numFmtId="0" fontId="42" fillId="0" borderId="1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vertical="center"/>
    </xf>
    <xf numFmtId="0" fontId="45" fillId="0" borderId="22" xfId="0" applyFont="1" applyBorder="1" applyAlignment="1">
      <alignment horizontal="center" vertical="center"/>
    </xf>
    <xf numFmtId="0" fontId="0" fillId="0" borderId="26" xfId="0" applyFont="1" applyBorder="1" applyAlignment="1">
      <alignment vertical="center"/>
    </xf>
    <xf numFmtId="49" fontId="42" fillId="0" borderId="10" xfId="0" applyNumberFormat="1" applyFont="1" applyBorder="1" applyAlignment="1">
      <alignment vertical="center"/>
    </xf>
    <xf numFmtId="0" fontId="46" fillId="0" borderId="0" xfId="0"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49" fontId="40" fillId="0" borderId="0" xfId="0" applyNumberFormat="1" applyFont="1" applyAlignment="1">
      <alignment vertical="center"/>
    </xf>
    <xf numFmtId="0" fontId="40" fillId="0" borderId="0" xfId="0" applyFont="1" applyAlignment="1">
      <alignment horizontal="left" vertical="center"/>
    </xf>
    <xf numFmtId="49" fontId="0" fillId="5" borderId="0" xfId="0" applyNumberFormat="1" applyFont="1" applyFill="1" applyAlignment="1">
      <alignment vertical="center"/>
    </xf>
    <xf numFmtId="49" fontId="26" fillId="5"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5" borderId="0" xfId="0" applyNumberFormat="1" applyFont="1" applyFill="1" applyAlignment="1">
      <alignment vertical="center"/>
    </xf>
    <xf numFmtId="49" fontId="48" fillId="5" borderId="0" xfId="0" applyNumberFormat="1" applyFont="1" applyFill="1" applyAlignment="1">
      <alignment vertical="center"/>
    </xf>
    <xf numFmtId="0" fontId="0" fillId="5" borderId="0" xfId="0" applyFill="1" applyAlignment="1">
      <alignment vertical="center"/>
    </xf>
    <xf numFmtId="0" fontId="21" fillId="2" borderId="5" xfId="0" applyFont="1" applyFill="1" applyBorder="1" applyAlignment="1">
      <alignment vertical="center"/>
    </xf>
    <xf numFmtId="0" fontId="21" fillId="2" borderId="27" xfId="0" applyFont="1" applyFill="1" applyBorder="1" applyAlignment="1">
      <alignment vertical="center"/>
    </xf>
    <xf numFmtId="0" fontId="21" fillId="2" borderId="28" xfId="0" applyFont="1" applyFill="1" applyBorder="1" applyAlignment="1">
      <alignment vertical="center"/>
    </xf>
    <xf numFmtId="49" fontId="22" fillId="2" borderId="27" xfId="0" applyNumberFormat="1" applyFont="1" applyFill="1" applyBorder="1" applyAlignment="1">
      <alignment horizontal="center" vertical="center"/>
    </xf>
    <xf numFmtId="49" fontId="22" fillId="2" borderId="27" xfId="0" applyNumberFormat="1" applyFont="1" applyFill="1" applyBorder="1" applyAlignment="1">
      <alignment vertical="center"/>
    </xf>
    <xf numFmtId="49" fontId="22" fillId="2" borderId="27" xfId="0" applyNumberFormat="1" applyFont="1" applyFill="1" applyBorder="1" applyAlignment="1">
      <alignment horizontal="centerContinuous" vertical="center"/>
    </xf>
    <xf numFmtId="49" fontId="22" fillId="2" borderId="6" xfId="0" applyNumberFormat="1" applyFont="1" applyFill="1" applyBorder="1" applyAlignment="1">
      <alignment horizontal="centerContinuous" vertical="center"/>
    </xf>
    <xf numFmtId="49" fontId="28" fillId="2" borderId="27" xfId="0" applyNumberFormat="1" applyFont="1" applyFill="1" applyBorder="1" applyAlignment="1">
      <alignment vertical="center"/>
    </xf>
    <xf numFmtId="49" fontId="28" fillId="2" borderId="6" xfId="0" applyNumberFormat="1" applyFont="1" applyFill="1" applyBorder="1" applyAlignment="1">
      <alignment vertical="center"/>
    </xf>
    <xf numFmtId="49" fontId="21" fillId="2" borderId="27" xfId="0" applyNumberFormat="1" applyFont="1" applyFill="1" applyBorder="1" applyAlignment="1">
      <alignment horizontal="left" vertical="center"/>
    </xf>
    <xf numFmtId="49" fontId="21" fillId="0" borderId="27" xfId="0" applyNumberFormat="1" applyFont="1" applyBorder="1" applyAlignment="1">
      <alignment horizontal="left" vertical="center"/>
    </xf>
    <xf numFmtId="49" fontId="28" fillId="5" borderId="6" xfId="0" applyNumberFormat="1" applyFont="1" applyFill="1" applyBorder="1" applyAlignment="1">
      <alignment vertical="center"/>
    </xf>
    <xf numFmtId="49" fontId="8" fillId="0" borderId="0" xfId="0" applyNumberFormat="1" applyFont="1" applyAlignment="1">
      <alignment vertical="center"/>
    </xf>
    <xf numFmtId="49" fontId="8" fillId="0" borderId="29" xfId="0" applyNumberFormat="1" applyFont="1" applyBorder="1" applyAlignment="1">
      <alignment vertical="center"/>
    </xf>
    <xf numFmtId="49" fontId="8" fillId="0" borderId="9" xfId="0" applyNumberFormat="1" applyFont="1" applyBorder="1" applyAlignment="1">
      <alignment horizontal="right" vertical="center"/>
    </xf>
    <xf numFmtId="49" fontId="8" fillId="0" borderId="0" xfId="0" applyNumberFormat="1" applyFont="1" applyAlignment="1">
      <alignment horizontal="center" vertical="center"/>
    </xf>
    <xf numFmtId="49" fontId="8" fillId="5" borderId="0" xfId="0" applyNumberFormat="1" applyFont="1" applyFill="1" applyAlignment="1">
      <alignment horizontal="center" vertical="center"/>
    </xf>
    <xf numFmtId="49" fontId="30" fillId="0" borderId="0" xfId="0" applyNumberFormat="1" applyFont="1" applyAlignment="1">
      <alignment horizontal="center" vertical="center"/>
    </xf>
    <xf numFmtId="49" fontId="36" fillId="0" borderId="0" xfId="0" applyNumberFormat="1" applyFont="1" applyAlignment="1">
      <alignment vertical="center"/>
    </xf>
    <xf numFmtId="49" fontId="36" fillId="0" borderId="9" xfId="0" applyNumberFormat="1" applyFont="1" applyBorder="1" applyAlignment="1">
      <alignment vertical="center"/>
    </xf>
    <xf numFmtId="49" fontId="21" fillId="2" borderId="30" xfId="0" applyNumberFormat="1" applyFont="1" applyFill="1" applyBorder="1" applyAlignment="1">
      <alignment vertical="center"/>
    </xf>
    <xf numFmtId="49" fontId="21" fillId="2" borderId="31" xfId="0" applyNumberFormat="1" applyFont="1" applyFill="1" applyBorder="1" applyAlignment="1">
      <alignment vertical="center"/>
    </xf>
    <xf numFmtId="49" fontId="36" fillId="2" borderId="9" xfId="0" applyNumberFormat="1" applyFont="1" applyFill="1" applyBorder="1" applyAlignment="1">
      <alignment vertical="center"/>
    </xf>
    <xf numFmtId="0" fontId="8" fillId="0" borderId="22" xfId="0" applyFont="1" applyBorder="1" applyAlignment="1">
      <alignment vertical="center"/>
    </xf>
    <xf numFmtId="49" fontId="36" fillId="0" borderId="22" xfId="0" applyNumberFormat="1" applyFont="1" applyBorder="1" applyAlignment="1">
      <alignment vertical="center"/>
    </xf>
    <xf numFmtId="49" fontId="8" fillId="0" borderId="22" xfId="0" applyNumberFormat="1" applyFont="1" applyBorder="1" applyAlignment="1">
      <alignment vertical="center"/>
    </xf>
    <xf numFmtId="49" fontId="36" fillId="0" borderId="10" xfId="0" applyNumberFormat="1" applyFont="1" applyBorder="1" applyAlignment="1">
      <alignment vertical="center"/>
    </xf>
    <xf numFmtId="49" fontId="8" fillId="0" borderId="32" xfId="0" applyNumberFormat="1" applyFont="1" applyBorder="1" applyAlignment="1">
      <alignment vertical="center"/>
    </xf>
    <xf numFmtId="49" fontId="8" fillId="0" borderId="10" xfId="0" applyNumberFormat="1" applyFont="1" applyBorder="1" applyAlignment="1">
      <alignment horizontal="right" vertical="center"/>
    </xf>
    <xf numFmtId="0" fontId="8" fillId="2" borderId="29" xfId="0" applyFont="1" applyFill="1" applyBorder="1" applyAlignment="1">
      <alignment vertical="center"/>
    </xf>
    <xf numFmtId="49" fontId="8" fillId="2" borderId="9" xfId="0" applyNumberFormat="1" applyFont="1" applyFill="1" applyBorder="1" applyAlignment="1">
      <alignment horizontal="right" vertical="center"/>
    </xf>
    <xf numFmtId="0" fontId="21" fillId="2" borderId="32" xfId="0" applyFont="1" applyFill="1" applyBorder="1" applyAlignment="1">
      <alignment vertical="center"/>
    </xf>
    <xf numFmtId="0" fontId="21" fillId="2" borderId="22" xfId="0" applyFont="1" applyFill="1" applyBorder="1" applyAlignment="1">
      <alignment vertical="center"/>
    </xf>
    <xf numFmtId="0" fontId="21" fillId="2" borderId="33" xfId="0" applyFont="1" applyFill="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49" fontId="8" fillId="0" borderId="22" xfId="0" applyNumberFormat="1" applyFont="1" applyBorder="1" applyAlignment="1">
      <alignment horizontal="center" vertical="center"/>
    </xf>
    <xf numFmtId="0" fontId="8" fillId="5" borderId="22" xfId="0" applyFont="1" applyFill="1" applyBorder="1" applyAlignment="1">
      <alignment vertical="center"/>
    </xf>
    <xf numFmtId="49" fontId="8" fillId="5" borderId="22" xfId="0" applyNumberFormat="1" applyFont="1" applyFill="1" applyBorder="1" applyAlignment="1">
      <alignment horizontal="center" vertical="center"/>
    </xf>
    <xf numFmtId="49" fontId="8" fillId="5" borderId="10" xfId="0" applyNumberFormat="1" applyFont="1" applyFill="1" applyBorder="1" applyAlignment="1">
      <alignment vertical="center"/>
    </xf>
    <xf numFmtId="49" fontId="30" fillId="0" borderId="22" xfId="0" applyNumberFormat="1" applyFont="1" applyBorder="1" applyAlignment="1">
      <alignment horizontal="center" vertical="center"/>
    </xf>
    <xf numFmtId="0" fontId="44" fillId="9" borderId="10" xfId="0" applyFont="1" applyFill="1" applyBorder="1" applyAlignment="1">
      <alignment horizontal="right" vertical="center"/>
    </xf>
    <xf numFmtId="0" fontId="43" fillId="5" borderId="9" xfId="0" applyFont="1" applyFill="1" applyBorder="1" applyAlignment="1">
      <alignment vertical="center"/>
    </xf>
    <xf numFmtId="0" fontId="43" fillId="5" borderId="22" xfId="0" applyFont="1" applyFill="1" applyBorder="1" applyAlignment="1">
      <alignment vertical="center"/>
    </xf>
    <xf numFmtId="0" fontId="43" fillId="5" borderId="10" xfId="0" applyFont="1" applyFill="1" applyBorder="1" applyAlignment="1">
      <alignment vertical="center"/>
    </xf>
    <xf numFmtId="0" fontId="49" fillId="5" borderId="0" xfId="0" applyFont="1" applyFill="1" applyAlignment="1">
      <alignment horizontal="right" vertical="center"/>
    </xf>
    <xf numFmtId="0" fontId="50" fillId="0" borderId="0" xfId="0" applyFont="1" applyAlignment="1">
      <alignment vertical="center"/>
    </xf>
    <xf numFmtId="0" fontId="42" fillId="0" borderId="10" xfId="0" applyFont="1" applyBorder="1" applyAlignment="1">
      <alignment horizontal="right" vertical="center"/>
    </xf>
    <xf numFmtId="0" fontId="44" fillId="9" borderId="0" xfId="0" applyFont="1" applyFill="1" applyAlignment="1">
      <alignment horizontal="right" vertical="center"/>
    </xf>
    <xf numFmtId="49" fontId="42" fillId="0" borderId="22" xfId="0" applyNumberFormat="1" applyFont="1" applyBorder="1" applyAlignment="1">
      <alignment horizontal="left" vertical="center"/>
    </xf>
    <xf numFmtId="49" fontId="40" fillId="2" borderId="0" xfId="0" applyNumberFormat="1" applyFont="1" applyFill="1" applyAlignment="1">
      <alignment horizontal="center" vertical="center"/>
    </xf>
    <xf numFmtId="0" fontId="44" fillId="9" borderId="6" xfId="0" applyFont="1" applyFill="1" applyBorder="1" applyAlignment="1">
      <alignment horizontal="right" vertical="center"/>
    </xf>
    <xf numFmtId="49" fontId="42" fillId="0" borderId="10" xfId="0" applyNumberFormat="1" applyFont="1" applyBorder="1" applyAlignment="1">
      <alignment horizontal="left" vertical="center"/>
    </xf>
    <xf numFmtId="49" fontId="42" fillId="0" borderId="0" xfId="0" applyNumberFormat="1" applyFont="1" applyAlignment="1">
      <alignment horizontal="left" vertical="center"/>
    </xf>
    <xf numFmtId="49" fontId="51" fillId="0" borderId="0" xfId="0" applyNumberFormat="1" applyFont="1" applyAlignment="1">
      <alignment horizontal="right" vertical="center"/>
    </xf>
    <xf numFmtId="49" fontId="39" fillId="0" borderId="0" xfId="0" applyNumberFormat="1" applyFont="1" applyAlignment="1">
      <alignment horizontal="center" vertical="center"/>
    </xf>
    <xf numFmtId="49" fontId="40" fillId="0" borderId="22" xfId="0" applyNumberFormat="1" applyFont="1" applyBorder="1" applyAlignment="1">
      <alignment horizontal="center" vertical="center"/>
    </xf>
    <xf numFmtId="1" fontId="40" fillId="0" borderId="22" xfId="0" applyNumberFormat="1" applyFont="1" applyBorder="1" applyAlignment="1">
      <alignment horizontal="center" vertical="center"/>
    </xf>
    <xf numFmtId="49" fontId="45" fillId="0" borderId="22" xfId="0" applyNumberFormat="1" applyFont="1" applyBorder="1" applyAlignment="1">
      <alignment vertical="center"/>
    </xf>
    <xf numFmtId="49" fontId="46" fillId="0" borderId="22" xfId="0" applyNumberFormat="1" applyFont="1" applyBorder="1" applyAlignment="1">
      <alignment vertical="center"/>
    </xf>
    <xf numFmtId="49" fontId="51" fillId="0" borderId="22" xfId="0" applyNumberFormat="1" applyFont="1" applyBorder="1" applyAlignment="1">
      <alignment horizontal="right" vertical="center"/>
    </xf>
    <xf numFmtId="49" fontId="22" fillId="2" borderId="22" xfId="0" applyNumberFormat="1" applyFont="1" applyFill="1" applyBorder="1" applyAlignment="1">
      <alignment horizontal="center" vertical="center"/>
    </xf>
    <xf numFmtId="49" fontId="22" fillId="2" borderId="10" xfId="0" applyNumberFormat="1" applyFont="1" applyFill="1" applyBorder="1" applyAlignment="1">
      <alignment vertical="center"/>
    </xf>
    <xf numFmtId="49" fontId="22" fillId="2" borderId="28" xfId="0" applyNumberFormat="1" applyFont="1" applyFill="1" applyBorder="1" applyAlignment="1">
      <alignment horizontal="centerContinuous" vertical="center"/>
    </xf>
    <xf numFmtId="0" fontId="40" fillId="2" borderId="0" xfId="0" applyFont="1" applyFill="1" applyAlignment="1">
      <alignment horizontal="center" vertical="center"/>
    </xf>
    <xf numFmtId="49" fontId="22" fillId="2" borderId="6" xfId="0" applyNumberFormat="1" applyFont="1" applyFill="1" applyBorder="1" applyAlignment="1">
      <alignment vertical="center"/>
    </xf>
    <xf numFmtId="49" fontId="17" fillId="0" borderId="4" xfId="0" applyNumberFormat="1" applyFont="1" applyBorder="1" applyAlignment="1">
      <alignment horizontal="left" vertical="center"/>
    </xf>
    <xf numFmtId="49" fontId="9" fillId="5" borderId="4" xfId="0" applyNumberFormat="1" applyFont="1" applyFill="1" applyBorder="1" applyAlignment="1">
      <alignment horizontal="left" vertical="center"/>
    </xf>
    <xf numFmtId="0" fontId="8" fillId="2" borderId="17" xfId="0" applyFont="1" applyFill="1" applyBorder="1" applyAlignment="1">
      <alignment horizontal="center" wrapText="1"/>
    </xf>
    <xf numFmtId="49" fontId="15" fillId="5" borderId="0" xfId="0" applyNumberFormat="1" applyFont="1" applyFill="1" applyAlignment="1">
      <alignment horizontal="left" vertical="center"/>
    </xf>
    <xf numFmtId="0" fontId="52" fillId="0" borderId="0" xfId="0" applyFont="1" applyAlignment="1">
      <alignment vertical="center"/>
    </xf>
    <xf numFmtId="0" fontId="13" fillId="0" borderId="0" xfId="0" applyNumberFormat="1" applyFont="1" applyAlignment="1">
      <alignment/>
    </xf>
    <xf numFmtId="49" fontId="15" fillId="2" borderId="14" xfId="0" applyNumberFormat="1" applyFont="1" applyFill="1" applyBorder="1" applyAlignment="1">
      <alignment horizontal="left" vertical="center"/>
    </xf>
    <xf numFmtId="49" fontId="17" fillId="0" borderId="15" xfId="0" applyNumberFormat="1" applyFont="1" applyBorder="1" applyAlignment="1">
      <alignment horizontal="left" vertical="center"/>
    </xf>
    <xf numFmtId="49" fontId="21" fillId="2" borderId="15" xfId="0" applyNumberFormat="1" applyFont="1" applyFill="1" applyBorder="1" applyAlignment="1">
      <alignment horizontal="left" vertical="center"/>
    </xf>
    <xf numFmtId="49" fontId="21" fillId="0" borderId="0" xfId="0" applyNumberFormat="1" applyFont="1" applyAlignment="1">
      <alignment horizontal="left" vertical="center"/>
    </xf>
    <xf numFmtId="49" fontId="9" fillId="5" borderId="15" xfId="0" applyNumberFormat="1" applyFont="1" applyFill="1" applyBorder="1" applyAlignment="1">
      <alignment horizontal="left" vertical="center"/>
    </xf>
    <xf numFmtId="49" fontId="30" fillId="2" borderId="17" xfId="0" applyNumberFormat="1" applyFont="1" applyFill="1" applyBorder="1" applyAlignment="1">
      <alignment horizontal="center" wrapText="1"/>
    </xf>
    <xf numFmtId="0" fontId="31" fillId="0" borderId="4" xfId="0" applyFont="1" applyBorder="1" applyAlignment="1">
      <alignment horizontal="center" vertical="center"/>
    </xf>
    <xf numFmtId="0" fontId="0" fillId="0" borderId="34" xfId="0" applyFont="1" applyBorder="1" applyAlignment="1">
      <alignment vertical="center"/>
    </xf>
    <xf numFmtId="0" fontId="0" fillId="0" borderId="34" xfId="0" applyFont="1" applyBorder="1" applyAlignment="1">
      <alignment horizontal="center" vertical="center"/>
    </xf>
    <xf numFmtId="14" fontId="0" fillId="0" borderId="34"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2" borderId="10" xfId="0" applyFont="1" applyFill="1" applyBorder="1" applyAlignment="1">
      <alignment horizontal="center" vertical="center"/>
    </xf>
    <xf numFmtId="0" fontId="0" fillId="2" borderId="20" xfId="0" applyFont="1" applyFill="1" applyBorder="1" applyAlignment="1">
      <alignment horizontal="center" vertical="center"/>
    </xf>
    <xf numFmtId="0" fontId="7" fillId="5"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2" borderId="12" xfId="0" applyNumberFormat="1" applyFont="1" applyFill="1" applyBorder="1" applyAlignment="1">
      <alignment horizontal="left" vertical="center"/>
    </xf>
    <xf numFmtId="0" fontId="0" fillId="2" borderId="14" xfId="0" applyFill="1" applyBorder="1" applyAlignment="1">
      <alignment vertical="center"/>
    </xf>
    <xf numFmtId="0" fontId="0" fillId="5" borderId="0" xfId="0" applyFill="1" applyAlignment="1">
      <alignment horizontal="center" vertical="center"/>
    </xf>
    <xf numFmtId="0" fontId="13" fillId="0" borderId="0" xfId="0" applyFont="1" applyAlignment="1">
      <alignment/>
    </xf>
    <xf numFmtId="49" fontId="13" fillId="2" borderId="36" xfId="0" applyNumberFormat="1" applyFont="1" applyFill="1" applyBorder="1" applyAlignment="1">
      <alignment horizontal="center" wrapText="1"/>
    </xf>
    <xf numFmtId="49" fontId="13" fillId="2" borderId="0" xfId="0" applyNumberFormat="1" applyFont="1" applyFill="1" applyAlignment="1">
      <alignment horizontal="centerContinuous" wrapText="1"/>
    </xf>
    <xf numFmtId="49" fontId="13" fillId="2" borderId="9" xfId="0" applyNumberFormat="1" applyFont="1" applyFill="1" applyBorder="1" applyAlignment="1">
      <alignment horizontal="centerContinuous" wrapText="1"/>
    </xf>
    <xf numFmtId="0" fontId="8" fillId="6" borderId="19" xfId="0" applyFont="1" applyFill="1" applyBorder="1" applyAlignment="1">
      <alignment horizontal="center" wrapText="1"/>
    </xf>
    <xf numFmtId="1" fontId="0" fillId="0" borderId="10" xfId="0" applyNumberFormat="1" applyFont="1" applyBorder="1" applyAlignment="1">
      <alignment horizontal="center" vertical="center"/>
    </xf>
    <xf numFmtId="15" fontId="0" fillId="0" borderId="10" xfId="0" applyNumberFormat="1" applyFont="1" applyBorder="1" applyAlignment="1">
      <alignment horizontal="left" vertical="center"/>
    </xf>
    <xf numFmtId="0" fontId="0" fillId="0" borderId="10" xfId="0" applyFont="1" applyBorder="1" applyAlignment="1">
      <alignment horizontal="left" vertical="center"/>
    </xf>
    <xf numFmtId="196" fontId="0" fillId="6" borderId="10" xfId="0" applyNumberFormat="1" applyFont="1" applyFill="1" applyBorder="1" applyAlignment="1">
      <alignment horizontal="center" vertical="center"/>
    </xf>
    <xf numFmtId="0" fontId="31" fillId="0" borderId="0" xfId="0" applyFont="1" applyAlignment="1">
      <alignment horizontal="left"/>
    </xf>
    <xf numFmtId="0" fontId="13" fillId="0" borderId="0" xfId="0" applyFont="1" applyAlignment="1">
      <alignment horizontal="left"/>
    </xf>
    <xf numFmtId="0" fontId="28" fillId="2" borderId="0" xfId="0" applyFont="1" applyFill="1" applyAlignment="1">
      <alignment vertical="center"/>
    </xf>
    <xf numFmtId="0" fontId="22" fillId="2" borderId="0" xfId="0" applyFont="1" applyFill="1" applyAlignment="1">
      <alignment horizontal="right" vertical="center"/>
    </xf>
    <xf numFmtId="0" fontId="0" fillId="0" borderId="8" xfId="0" applyFont="1" applyBorder="1" applyAlignment="1">
      <alignment vertical="center"/>
    </xf>
    <xf numFmtId="0" fontId="38" fillId="0" borderId="8" xfId="0" applyFont="1" applyBorder="1" applyAlignment="1">
      <alignment vertical="center"/>
    </xf>
    <xf numFmtId="0" fontId="8" fillId="2" borderId="0" xfId="0" applyFont="1" applyFill="1" applyAlignment="1">
      <alignment horizontal="right" vertical="center"/>
    </xf>
    <xf numFmtId="0" fontId="36" fillId="2" borderId="0" xfId="0" applyFont="1" applyFill="1" applyAlignment="1">
      <alignment horizontal="center" vertical="center"/>
    </xf>
    <xf numFmtId="0" fontId="36" fillId="2" borderId="0" xfId="0" applyFont="1" applyFill="1" applyAlignment="1">
      <alignment vertical="center"/>
    </xf>
    <xf numFmtId="0" fontId="9" fillId="2" borderId="0" xfId="0" applyFont="1" applyFill="1" applyAlignment="1">
      <alignment horizontal="right" vertical="center"/>
    </xf>
    <xf numFmtId="0" fontId="39" fillId="2" borderId="0" xfId="0" applyFont="1" applyFill="1" applyAlignment="1">
      <alignment horizontal="center" vertical="center"/>
    </xf>
    <xf numFmtId="0" fontId="13" fillId="0" borderId="22" xfId="0" applyFont="1" applyBorder="1" applyAlignment="1">
      <alignment vertical="center"/>
    </xf>
    <xf numFmtId="0" fontId="43" fillId="0" borderId="22" xfId="0" applyFont="1" applyBorder="1" applyAlignment="1">
      <alignment horizontal="center" vertical="center"/>
    </xf>
    <xf numFmtId="0" fontId="40" fillId="0" borderId="0" xfId="0" applyFont="1" applyAlignment="1">
      <alignment horizontal="center" vertical="center"/>
    </xf>
    <xf numFmtId="0" fontId="50" fillId="0" borderId="10" xfId="0" applyFont="1" applyBorder="1" applyAlignment="1">
      <alignment horizontal="right" vertical="center"/>
    </xf>
    <xf numFmtId="0" fontId="53" fillId="0" borderId="9"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42" fillId="0" borderId="22" xfId="0" applyFont="1" applyBorder="1" applyAlignment="1">
      <alignment horizontal="left" vertical="center"/>
    </xf>
    <xf numFmtId="0" fontId="50" fillId="0" borderId="22" xfId="0" applyFont="1" applyBorder="1" applyAlignment="1">
      <alignment horizontal="right" vertical="center"/>
    </xf>
    <xf numFmtId="0" fontId="0" fillId="0" borderId="22" xfId="0" applyFont="1" applyBorder="1" applyAlignment="1">
      <alignment vertical="center"/>
    </xf>
    <xf numFmtId="0" fontId="43" fillId="0" borderId="10" xfId="0" applyFont="1" applyBorder="1" applyAlignment="1">
      <alignment horizontal="center" vertical="center"/>
    </xf>
    <xf numFmtId="0" fontId="43" fillId="0" borderId="9" xfId="0" applyFont="1" applyBorder="1" applyAlignment="1">
      <alignment vertical="center"/>
    </xf>
    <xf numFmtId="0" fontId="50" fillId="0" borderId="0" xfId="0" applyFont="1" applyAlignment="1">
      <alignment horizontal="right" vertical="center"/>
    </xf>
    <xf numFmtId="0" fontId="43" fillId="0" borderId="0" xfId="0" applyFont="1" applyAlignment="1">
      <alignment horizontal="center" vertical="center"/>
    </xf>
    <xf numFmtId="0" fontId="40" fillId="2" borderId="0" xfId="0" applyFont="1" applyFill="1" applyAlignment="1">
      <alignment horizontal="center" vertical="center"/>
    </xf>
    <xf numFmtId="0" fontId="43" fillId="0" borderId="9" xfId="0" applyFont="1" applyBorder="1" applyAlignment="1">
      <alignment horizontal="left" vertical="center"/>
    </xf>
    <xf numFmtId="0" fontId="50" fillId="0" borderId="9" xfId="0" applyFont="1" applyBorder="1" applyAlignment="1">
      <alignment horizontal="right" vertical="center"/>
    </xf>
    <xf numFmtId="0" fontId="43" fillId="5" borderId="0" xfId="0" applyFont="1" applyFill="1" applyAlignment="1">
      <alignment horizontal="right" vertical="center"/>
    </xf>
    <xf numFmtId="0" fontId="43" fillId="5" borderId="22" xfId="0" applyFont="1" applyFill="1" applyBorder="1" applyAlignment="1">
      <alignment horizontal="right" vertical="center"/>
    </xf>
    <xf numFmtId="0" fontId="50" fillId="5" borderId="0" xfId="0" applyFont="1" applyFill="1" applyAlignment="1">
      <alignment horizontal="right" vertical="center"/>
    </xf>
    <xf numFmtId="0" fontId="39" fillId="2" borderId="0" xfId="0" applyFont="1" applyFill="1" applyAlignment="1">
      <alignment horizontal="center" vertical="center"/>
    </xf>
    <xf numFmtId="0" fontId="13" fillId="0" borderId="0" xfId="0" applyFont="1" applyAlignment="1">
      <alignment vertical="center"/>
    </xf>
    <xf numFmtId="0" fontId="40" fillId="5" borderId="0" xfId="0" applyFont="1" applyFill="1" applyAlignment="1">
      <alignment horizontal="center" vertical="center"/>
    </xf>
    <xf numFmtId="49" fontId="40" fillId="5" borderId="0" xfId="0" applyNumberFormat="1" applyFont="1" applyFill="1" applyAlignment="1">
      <alignment horizontal="center" vertical="center"/>
    </xf>
    <xf numFmtId="1" fontId="40" fillId="5" borderId="0" xfId="0" applyNumberFormat="1" applyFont="1" applyFill="1" applyAlignment="1">
      <alignment horizontal="center" vertical="center"/>
    </xf>
    <xf numFmtId="49" fontId="43" fillId="0" borderId="0" xfId="0" applyNumberFormat="1" applyFont="1" applyAlignment="1">
      <alignment horizontal="center" vertical="center"/>
    </xf>
    <xf numFmtId="49" fontId="0" fillId="0" borderId="0" xfId="0" applyNumberFormat="1" applyAlignment="1">
      <alignment vertical="center"/>
    </xf>
    <xf numFmtId="49" fontId="30" fillId="5" borderId="9" xfId="0" applyNumberFormat="1" applyFont="1" applyFill="1" applyBorder="1" applyAlignment="1">
      <alignment vertical="center"/>
    </xf>
    <xf numFmtId="49" fontId="30" fillId="0" borderId="0" xfId="0" applyNumberFormat="1" applyFont="1" applyAlignment="1">
      <alignment vertical="center"/>
    </xf>
    <xf numFmtId="49" fontId="8" fillId="5" borderId="22" xfId="0" applyNumberFormat="1" applyFont="1" applyFill="1" applyBorder="1" applyAlignment="1">
      <alignment vertical="center"/>
    </xf>
    <xf numFmtId="49" fontId="30" fillId="5" borderId="10" xfId="0" applyNumberFormat="1" applyFont="1" applyFill="1" applyBorder="1" applyAlignment="1">
      <alignment vertical="center"/>
    </xf>
    <xf numFmtId="49" fontId="30" fillId="0" borderId="22" xfId="0" applyNumberFormat="1" applyFont="1" applyBorder="1" applyAlignment="1">
      <alignment vertical="center"/>
    </xf>
    <xf numFmtId="0" fontId="54" fillId="7" borderId="10" xfId="0" applyFont="1" applyFill="1" applyBorder="1" applyAlignment="1">
      <alignment vertical="center"/>
    </xf>
    <xf numFmtId="49" fontId="8" fillId="2" borderId="22" xfId="0" applyNumberFormat="1" applyFont="1" applyFill="1" applyBorder="1" applyAlignment="1">
      <alignment vertical="center"/>
    </xf>
    <xf numFmtId="49" fontId="0" fillId="2" borderId="0" xfId="0" applyNumberFormat="1" applyFont="1" applyFill="1" applyAlignment="1">
      <alignment horizontal="left"/>
    </xf>
    <xf numFmtId="49" fontId="12" fillId="2" borderId="0" xfId="0" applyNumberFormat="1" applyFont="1" applyFill="1" applyAlignment="1">
      <alignment/>
    </xf>
    <xf numFmtId="49" fontId="8" fillId="2" borderId="0" xfId="0" applyNumberFormat="1" applyFont="1" applyFill="1" applyAlignment="1">
      <alignment/>
    </xf>
    <xf numFmtId="49" fontId="0" fillId="2" borderId="0" xfId="0" applyNumberFormat="1" applyFill="1" applyAlignment="1">
      <alignment/>
    </xf>
    <xf numFmtId="49" fontId="13" fillId="0" borderId="0" xfId="0" applyNumberFormat="1" applyFont="1" applyAlignment="1">
      <alignment horizontal="left" wrapText="1"/>
    </xf>
    <xf numFmtId="49" fontId="0" fillId="0" borderId="0" xfId="0" applyNumberFormat="1" applyAlignment="1">
      <alignment/>
    </xf>
    <xf numFmtId="0" fontId="20" fillId="0" borderId="0" xfId="0" applyFont="1" applyAlignment="1">
      <alignment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49" fontId="16" fillId="0" borderId="0" xfId="0" applyNumberFormat="1" applyFont="1" applyAlignment="1">
      <alignment horizontal="left" vertical="center"/>
    </xf>
    <xf numFmtId="49" fontId="24" fillId="0" borderId="9" xfId="0" applyNumberFormat="1" applyFont="1" applyBorder="1" applyAlignment="1">
      <alignment vertical="center"/>
    </xf>
    <xf numFmtId="49" fontId="24" fillId="0" borderId="15" xfId="0" applyNumberFormat="1" applyFont="1" applyBorder="1" applyAlignment="1">
      <alignment vertical="center"/>
    </xf>
    <xf numFmtId="49" fontId="24" fillId="0" borderId="0" xfId="0" applyNumberFormat="1" applyFont="1" applyAlignment="1">
      <alignment vertical="center"/>
    </xf>
    <xf numFmtId="0" fontId="0" fillId="0" borderId="8" xfId="0" applyBorder="1" applyAlignment="1">
      <alignment horizontal="center" vertical="center"/>
    </xf>
    <xf numFmtId="49" fontId="8" fillId="2" borderId="2" xfId="0" applyNumberFormat="1" applyFont="1" applyFill="1" applyBorder="1" applyAlignment="1">
      <alignment/>
    </xf>
    <xf numFmtId="0" fontId="0" fillId="2" borderId="2" xfId="0" applyFill="1" applyBorder="1" applyAlignment="1">
      <alignment/>
    </xf>
    <xf numFmtId="0" fontId="20" fillId="0" borderId="4" xfId="0" applyFont="1" applyBorder="1" applyAlignment="1">
      <alignment/>
    </xf>
    <xf numFmtId="0" fontId="8" fillId="0" borderId="15" xfId="0" applyFont="1" applyBorder="1" applyAlignment="1">
      <alignment horizontal="left" vertical="top"/>
    </xf>
    <xf numFmtId="49" fontId="13" fillId="0" borderId="16" xfId="0" applyNumberFormat="1" applyFont="1" applyBorder="1" applyAlignment="1">
      <alignment/>
    </xf>
    <xf numFmtId="49" fontId="0" fillId="0" borderId="17" xfId="0" applyNumberFormat="1" applyBorder="1" applyAlignment="1">
      <alignment/>
    </xf>
    <xf numFmtId="49" fontId="31" fillId="0" borderId="0" xfId="0" applyNumberFormat="1" applyFont="1" applyAlignment="1">
      <alignment vertical="center"/>
    </xf>
    <xf numFmtId="49" fontId="31" fillId="0" borderId="7"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0" fillId="0" borderId="10" xfId="0" applyNumberFormat="1" applyBorder="1" applyAlignment="1">
      <alignment horizontal="left" vertical="center"/>
    </xf>
    <xf numFmtId="49" fontId="0" fillId="0" borderId="11" xfId="0" applyNumberFormat="1" applyBorder="1" applyAlignment="1">
      <alignment horizontal="left" vertical="center"/>
    </xf>
    <xf numFmtId="49" fontId="55" fillId="0" borderId="0" xfId="0" applyNumberFormat="1" applyFont="1" applyAlignment="1">
      <alignment vertical="center"/>
    </xf>
    <xf numFmtId="49" fontId="24" fillId="5" borderId="0" xfId="0" applyNumberFormat="1" applyFont="1" applyFill="1" applyAlignment="1">
      <alignment vertical="center"/>
    </xf>
    <xf numFmtId="49" fontId="6" fillId="5" borderId="0" xfId="0" applyNumberFormat="1" applyFont="1" applyFill="1" applyAlignment="1">
      <alignment horizontal="left" vertical="center"/>
    </xf>
    <xf numFmtId="49" fontId="13" fillId="0" borderId="0" xfId="0" applyNumberFormat="1" applyFont="1" applyAlignment="1">
      <alignment/>
    </xf>
    <xf numFmtId="49" fontId="29" fillId="0" borderId="17" xfId="0" applyNumberFormat="1" applyFont="1" applyBorder="1" applyAlignment="1">
      <alignment horizontal="left" vertical="center"/>
    </xf>
    <xf numFmtId="49" fontId="6" fillId="2" borderId="38" xfId="0" applyNumberFormat="1" applyFont="1" applyFill="1" applyBorder="1" applyAlignment="1">
      <alignment vertical="center"/>
    </xf>
    <xf numFmtId="49" fontId="6" fillId="2" borderId="22" xfId="0" applyNumberFormat="1" applyFont="1" applyFill="1" applyBorder="1" applyAlignment="1">
      <alignment vertical="center"/>
    </xf>
    <xf numFmtId="49" fontId="31" fillId="2" borderId="10" xfId="0" applyNumberFormat="1" applyFont="1" applyFill="1" applyBorder="1" applyAlignment="1">
      <alignment vertical="center"/>
    </xf>
    <xf numFmtId="0" fontId="8" fillId="2" borderId="10" xfId="0" applyFont="1" applyFill="1" applyBorder="1" applyAlignment="1">
      <alignment vertical="center"/>
    </xf>
    <xf numFmtId="49" fontId="24" fillId="2" borderId="11" xfId="0" applyNumberFormat="1" applyFont="1" applyFill="1" applyBorder="1" applyAlignment="1">
      <alignment vertical="center"/>
    </xf>
    <xf numFmtId="49" fontId="24" fillId="2" borderId="4" xfId="0" applyNumberFormat="1" applyFont="1" applyFill="1" applyBorder="1" applyAlignment="1">
      <alignment horizontal="left" vertical="center"/>
    </xf>
    <xf numFmtId="49" fontId="24" fillId="2" borderId="0" xfId="0" applyNumberFormat="1" applyFont="1" applyFill="1" applyAlignment="1">
      <alignment vertical="center"/>
    </xf>
    <xf numFmtId="49" fontId="24" fillId="2" borderId="9" xfId="0" applyNumberFormat="1" applyFont="1" applyFill="1" applyBorder="1" applyAlignment="1">
      <alignment vertical="center"/>
    </xf>
    <xf numFmtId="49" fontId="0" fillId="2" borderId="16" xfId="0" applyNumberFormat="1" applyFont="1" applyFill="1" applyBorder="1" applyAlignment="1">
      <alignment horizontal="left" vertical="center"/>
    </xf>
    <xf numFmtId="49" fontId="0" fillId="2" borderId="8" xfId="0" applyNumberFormat="1" applyFont="1" applyFill="1" applyBorder="1" applyAlignment="1">
      <alignment vertical="center"/>
    </xf>
    <xf numFmtId="49" fontId="0" fillId="2" borderId="19" xfId="0" applyNumberFormat="1" applyFont="1" applyFill="1" applyBorder="1" applyAlignment="1">
      <alignment vertical="center"/>
    </xf>
    <xf numFmtId="0" fontId="0" fillId="0" borderId="19" xfId="0" applyFont="1" applyBorder="1" applyAlignment="1">
      <alignment vertical="center"/>
    </xf>
    <xf numFmtId="49" fontId="0" fillId="0" borderId="8" xfId="0" applyNumberFormat="1" applyFont="1" applyBorder="1" applyAlignment="1">
      <alignment vertical="center"/>
    </xf>
    <xf numFmtId="49" fontId="0" fillId="0" borderId="17" xfId="0" applyNumberFormat="1" applyFont="1" applyBorder="1" applyAlignment="1">
      <alignment vertical="center"/>
    </xf>
    <xf numFmtId="49" fontId="57" fillId="2" borderId="0" xfId="20" applyNumberFormat="1" applyFont="1" applyFill="1" applyAlignment="1">
      <alignment horizontal="right" vertical="center"/>
    </xf>
    <xf numFmtId="49" fontId="42" fillId="0" borderId="0" xfId="0" applyNumberFormat="1" applyFont="1" applyBorder="1" applyAlignment="1">
      <alignment vertical="center"/>
    </xf>
    <xf numFmtId="0" fontId="42" fillId="0" borderId="0" xfId="0" applyFont="1" applyBorder="1" applyAlignment="1">
      <alignment vertical="center"/>
    </xf>
    <xf numFmtId="0" fontId="0" fillId="6" borderId="0" xfId="0" applyFill="1" applyAlignment="1">
      <alignment vertical="center"/>
    </xf>
    <xf numFmtId="1" fontId="0" fillId="6" borderId="0" xfId="0" applyNumberFormat="1" applyFill="1" applyAlignment="1">
      <alignment vertical="center"/>
    </xf>
    <xf numFmtId="49" fontId="56" fillId="2" borderId="39" xfId="0" applyNumberFormat="1" applyFont="1" applyFill="1" applyBorder="1" applyAlignment="1">
      <alignment horizontal="center" wrapText="1"/>
    </xf>
    <xf numFmtId="0" fontId="0" fillId="6" borderId="10"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0" fillId="10" borderId="10" xfId="0" applyNumberFormat="1" applyFont="1" applyFill="1" applyBorder="1" applyAlignment="1">
      <alignment horizontal="center" vertical="center"/>
    </xf>
    <xf numFmtId="49" fontId="8" fillId="6" borderId="18" xfId="0" applyNumberFormat="1" applyFont="1" applyFill="1" applyBorder="1" applyAlignment="1">
      <alignment horizontal="center" wrapText="1"/>
    </xf>
    <xf numFmtId="0" fontId="0" fillId="0" borderId="11" xfId="0" applyFont="1" applyFill="1" applyBorder="1" applyAlignment="1">
      <alignment horizontal="center" vertical="center"/>
    </xf>
    <xf numFmtId="0" fontId="58" fillId="2" borderId="0" xfId="20" applyFont="1" applyFill="1" applyBorder="1" applyAlignment="1">
      <alignment/>
    </xf>
    <xf numFmtId="49" fontId="0" fillId="0" borderId="10" xfId="0" applyNumberFormat="1" applyFont="1" applyBorder="1" applyAlignment="1">
      <alignment horizontal="center" vertical="center"/>
    </xf>
    <xf numFmtId="49" fontId="0" fillId="0" borderId="0" xfId="0" applyNumberFormat="1" applyAlignment="1">
      <alignment horizontal="center"/>
    </xf>
    <xf numFmtId="49" fontId="0" fillId="2" borderId="0" xfId="0" applyNumberFormat="1" applyFill="1" applyAlignment="1">
      <alignment horizontal="left" vertical="center"/>
    </xf>
    <xf numFmtId="49" fontId="0" fillId="0" borderId="37" xfId="0" applyNumberFormat="1" applyFont="1" applyBorder="1" applyAlignment="1">
      <alignment horizontal="center" vertical="center"/>
    </xf>
    <xf numFmtId="49" fontId="0" fillId="2" borderId="19" xfId="0" applyNumberFormat="1" applyFont="1" applyFill="1" applyBorder="1" applyAlignment="1">
      <alignment horizontal="center" wrapText="1"/>
    </xf>
    <xf numFmtId="49" fontId="0" fillId="2" borderId="17" xfId="0" applyNumberFormat="1" applyFont="1" applyFill="1" applyBorder="1" applyAlignment="1">
      <alignment horizontal="center" wrapText="1"/>
    </xf>
    <xf numFmtId="49" fontId="6" fillId="2" borderId="19" xfId="0" applyNumberFormat="1" applyFont="1" applyFill="1" applyBorder="1" applyAlignment="1">
      <alignment horizontal="center" wrapText="1"/>
    </xf>
    <xf numFmtId="49" fontId="6" fillId="2" borderId="17" xfId="0" applyNumberFormat="1" applyFont="1" applyFill="1" applyBorder="1" applyAlignment="1">
      <alignment horizontal="center" wrapText="1"/>
    </xf>
    <xf numFmtId="0" fontId="44" fillId="9" borderId="0" xfId="0" applyFont="1" applyFill="1" applyBorder="1" applyAlignment="1">
      <alignment horizontal="right" vertical="center"/>
    </xf>
    <xf numFmtId="49" fontId="42" fillId="0" borderId="0" xfId="0" applyNumberFormat="1" applyFont="1" applyBorder="1" applyAlignment="1">
      <alignment horizontal="left" vertical="center"/>
    </xf>
    <xf numFmtId="0" fontId="8" fillId="0" borderId="10" xfId="0" applyFont="1" applyBorder="1" applyAlignment="1">
      <alignment vertical="center"/>
    </xf>
    <xf numFmtId="0" fontId="8" fillId="0" borderId="24" xfId="0" applyFont="1" applyBorder="1" applyAlignment="1">
      <alignment vertical="center"/>
    </xf>
    <xf numFmtId="0" fontId="8" fillId="0" borderId="9" xfId="0" applyFont="1" applyBorder="1" applyAlignment="1">
      <alignment vertical="center"/>
    </xf>
    <xf numFmtId="0" fontId="8" fillId="0" borderId="31" xfId="0" applyFont="1" applyBorder="1" applyAlignment="1">
      <alignment vertical="center"/>
    </xf>
    <xf numFmtId="0" fontId="8" fillId="0" borderId="0" xfId="0" applyFont="1" applyBorder="1" applyAlignment="1">
      <alignment vertical="center"/>
    </xf>
    <xf numFmtId="0" fontId="39" fillId="0" borderId="22" xfId="0" applyFont="1" applyBorder="1" applyAlignment="1">
      <alignment vertical="center"/>
    </xf>
    <xf numFmtId="49" fontId="39" fillId="2" borderId="0" xfId="0" applyNumberFormat="1" applyFont="1" applyFill="1" applyAlignment="1">
      <alignment horizontal="center" vertical="center"/>
    </xf>
    <xf numFmtId="0" fontId="59" fillId="9" borderId="6" xfId="0" applyFont="1" applyFill="1" applyBorder="1" applyAlignment="1">
      <alignment horizontal="right" vertical="center"/>
    </xf>
    <xf numFmtId="0" fontId="39" fillId="8" borderId="22" xfId="0" applyFont="1" applyFill="1" applyBorder="1" applyAlignment="1">
      <alignment horizontal="center" vertical="center"/>
    </xf>
    <xf numFmtId="0" fontId="40" fillId="0" borderId="22" xfId="0" applyFont="1" applyBorder="1" applyAlignment="1">
      <alignment vertical="center"/>
    </xf>
    <xf numFmtId="14" fontId="17" fillId="0" borderId="8" xfId="0" applyNumberFormat="1" applyFont="1" applyBorder="1" applyAlignment="1">
      <alignment horizontal="left" vertical="center"/>
    </xf>
    <xf numFmtId="14" fontId="16" fillId="0" borderId="8" xfId="0" applyNumberFormat="1" applyFont="1" applyBorder="1" applyAlignment="1">
      <alignment horizontal="left" vertical="center"/>
    </xf>
    <xf numFmtId="49" fontId="13" fillId="2" borderId="40" xfId="0" applyNumberFormat="1" applyFont="1" applyFill="1" applyBorder="1" applyAlignment="1">
      <alignment horizontal="center" wrapText="1"/>
    </xf>
    <xf numFmtId="49" fontId="13" fillId="2" borderId="13" xfId="0" applyNumberFormat="1" applyFont="1" applyFill="1" applyBorder="1" applyAlignment="1">
      <alignment horizontal="center" wrapText="1"/>
    </xf>
    <xf numFmtId="49" fontId="13" fillId="2" borderId="41" xfId="0" applyNumberFormat="1" applyFont="1" applyFill="1" applyBorder="1" applyAlignment="1">
      <alignment horizontal="center" wrapText="1"/>
    </xf>
    <xf numFmtId="49" fontId="13" fillId="2" borderId="42" xfId="0" applyNumberFormat="1" applyFont="1" applyFill="1" applyBorder="1" applyAlignment="1">
      <alignment horizontal="center" wrapText="1"/>
    </xf>
    <xf numFmtId="49" fontId="13" fillId="2" borderId="43"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dxfs count="12">
    <dxf>
      <fill>
        <patternFill>
          <bgColor rgb="FFFFFFFF"/>
        </patternFill>
      </fill>
      <border/>
    </dxf>
    <dxf>
      <fill>
        <patternFill>
          <bgColor rgb="FFFF0000"/>
        </patternFill>
      </fill>
      <border/>
    </dxf>
    <dxf>
      <font>
        <i val="0"/>
        <color rgb="FFDDDDDD"/>
      </font>
      <fill>
        <patternFill>
          <bgColor rgb="FFDDDDDD"/>
        </patternFill>
      </fill>
      <border/>
    </dxf>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FF"/>
        </patternFill>
      </fill>
      <border/>
    </dxf>
    <dxf>
      <font>
        <b/>
        <i val="0"/>
        <color rgb="FF000000"/>
      </font>
      <fill>
        <patternFill patternType="solid">
          <bgColor rgb="FFCCFFFF"/>
        </patternFill>
      </fill>
      <border/>
    </dxf>
    <dxf>
      <font>
        <b val="0"/>
        <i val="0"/>
      </font>
      <border/>
    </dxf>
    <dxf>
      <font>
        <b/>
        <i val="0"/>
        <color rgb="FF00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a:p>
          <a:pPr algn="l">
            <a:defRPr/>
          </a:pPr>
          <a:r>
            <a:rPr lang="en-US" cap="none" sz="2200" b="0" i="0" u="none" baseline="0"/>
            <a:t>I</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2" name="Picture 12"/>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676275</xdr:colOff>
      <xdr:row>0</xdr:row>
      <xdr:rowOff>9525</xdr:rowOff>
    </xdr:from>
    <xdr:to>
      <xdr:col>16</xdr:col>
      <xdr:colOff>57150</xdr:colOff>
      <xdr:row>2</xdr:row>
      <xdr:rowOff>0</xdr:rowOff>
    </xdr:to>
    <xdr:pic>
      <xdr:nvPicPr>
        <xdr:cNvPr id="1" name="Picture 6"/>
        <xdr:cNvPicPr preferRelativeResize="1">
          <a:picLocks noChangeAspect="1"/>
        </xdr:cNvPicPr>
      </xdr:nvPicPr>
      <xdr:blipFill>
        <a:blip r:embed="rId1"/>
        <a:stretch>
          <a:fillRect/>
        </a:stretch>
      </xdr:blipFill>
      <xdr:spPr>
        <a:xfrm>
          <a:off x="5419725" y="9525"/>
          <a:ext cx="923925"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1</xdr:row>
      <xdr:rowOff>0</xdr:rowOff>
    </xdr:from>
    <xdr:to>
      <xdr:col>8</xdr:col>
      <xdr:colOff>981075</xdr:colOff>
      <xdr:row>2</xdr:row>
      <xdr:rowOff>95250</xdr:rowOff>
    </xdr:to>
    <xdr:pic>
      <xdr:nvPicPr>
        <xdr:cNvPr id="1" name="Picture 6"/>
        <xdr:cNvPicPr preferRelativeResize="1">
          <a:picLocks noChangeAspect="1"/>
        </xdr:cNvPicPr>
      </xdr:nvPicPr>
      <xdr:blipFill>
        <a:blip r:embed="rId1"/>
        <a:stretch>
          <a:fillRect/>
        </a:stretch>
      </xdr:blipFill>
      <xdr:spPr>
        <a:xfrm>
          <a:off x="8210550" y="171450"/>
          <a:ext cx="923925"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0</xdr:row>
      <xdr:rowOff>19050</xdr:rowOff>
    </xdr:from>
    <xdr:to>
      <xdr:col>6</xdr:col>
      <xdr:colOff>581025</xdr:colOff>
      <xdr:row>1</xdr:row>
      <xdr:rowOff>114300</xdr:rowOff>
    </xdr:to>
    <xdr:pic>
      <xdr:nvPicPr>
        <xdr:cNvPr id="1" name="Picture 7"/>
        <xdr:cNvPicPr preferRelativeResize="1">
          <a:picLocks noChangeAspect="1"/>
        </xdr:cNvPicPr>
      </xdr:nvPicPr>
      <xdr:blipFill>
        <a:blip r:embed="rId1"/>
        <a:stretch>
          <a:fillRect/>
        </a:stretch>
      </xdr:blipFill>
      <xdr:spPr>
        <a:xfrm>
          <a:off x="5219700" y="19050"/>
          <a:ext cx="923925"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0</xdr:row>
      <xdr:rowOff>19050</xdr:rowOff>
    </xdr:from>
    <xdr:to>
      <xdr:col>6</xdr:col>
      <xdr:colOff>581025</xdr:colOff>
      <xdr:row>1</xdr:row>
      <xdr:rowOff>114300</xdr:rowOff>
    </xdr:to>
    <xdr:pic>
      <xdr:nvPicPr>
        <xdr:cNvPr id="1" name="Picture 7"/>
        <xdr:cNvPicPr preferRelativeResize="1">
          <a:picLocks noChangeAspect="1"/>
        </xdr:cNvPicPr>
      </xdr:nvPicPr>
      <xdr:blipFill>
        <a:blip r:embed="rId1"/>
        <a:stretch>
          <a:fillRect/>
        </a:stretch>
      </xdr:blipFill>
      <xdr:spPr>
        <a:xfrm>
          <a:off x="5219700" y="19050"/>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0</xdr:row>
      <xdr:rowOff>19050</xdr:rowOff>
    </xdr:from>
    <xdr:to>
      <xdr:col>17</xdr:col>
      <xdr:colOff>352425</xdr:colOff>
      <xdr:row>1</xdr:row>
      <xdr:rowOff>114300</xdr:rowOff>
    </xdr:to>
    <xdr:pic>
      <xdr:nvPicPr>
        <xdr:cNvPr id="1" name="Picture 3"/>
        <xdr:cNvPicPr preferRelativeResize="1">
          <a:picLocks noChangeAspect="1"/>
        </xdr:cNvPicPr>
      </xdr:nvPicPr>
      <xdr:blipFill>
        <a:blip r:embed="rId1"/>
        <a:stretch>
          <a:fillRect/>
        </a:stretch>
      </xdr:blipFill>
      <xdr:spPr>
        <a:xfrm>
          <a:off x="9744075" y="1905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0</xdr:row>
      <xdr:rowOff>19050</xdr:rowOff>
    </xdr:from>
    <xdr:to>
      <xdr:col>17</xdr:col>
      <xdr:colOff>542925</xdr:colOff>
      <xdr:row>1</xdr:row>
      <xdr:rowOff>114300</xdr:rowOff>
    </xdr:to>
    <xdr:pic>
      <xdr:nvPicPr>
        <xdr:cNvPr id="1" name="Picture 17"/>
        <xdr:cNvPicPr preferRelativeResize="1">
          <a:picLocks noChangeAspect="1"/>
        </xdr:cNvPicPr>
      </xdr:nvPicPr>
      <xdr:blipFill>
        <a:blip r:embed="rId1"/>
        <a:stretch>
          <a:fillRect/>
        </a:stretch>
      </xdr:blipFill>
      <xdr:spPr>
        <a:xfrm>
          <a:off x="8181975" y="19050"/>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95250</xdr:colOff>
      <xdr:row>2</xdr:row>
      <xdr:rowOff>0</xdr:rowOff>
    </xdr:to>
    <xdr:pic>
      <xdr:nvPicPr>
        <xdr:cNvPr id="1" name="Picture 6"/>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257175</xdr:colOff>
      <xdr:row>0</xdr:row>
      <xdr:rowOff>19050</xdr:rowOff>
    </xdr:from>
    <xdr:to>
      <xdr:col>17</xdr:col>
      <xdr:colOff>361950</xdr:colOff>
      <xdr:row>1</xdr:row>
      <xdr:rowOff>114300</xdr:rowOff>
    </xdr:to>
    <xdr:pic>
      <xdr:nvPicPr>
        <xdr:cNvPr id="1" name="Picture 5"/>
        <xdr:cNvPicPr preferRelativeResize="1">
          <a:picLocks noChangeAspect="1"/>
        </xdr:cNvPicPr>
      </xdr:nvPicPr>
      <xdr:blipFill>
        <a:blip r:embed="rId1"/>
        <a:stretch>
          <a:fillRect/>
        </a:stretch>
      </xdr:blipFill>
      <xdr:spPr>
        <a:xfrm>
          <a:off x="9334500" y="19050"/>
          <a:ext cx="9239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xdr:cNvPicPr preferRelativeResize="1">
          <a:picLocks noChangeAspect="1"/>
        </xdr:cNvPicPr>
      </xdr:nvPicPr>
      <xdr:blipFill>
        <a:blip r:embed="rId1"/>
        <a:stretch>
          <a:fillRect/>
        </a:stretch>
      </xdr:blipFill>
      <xdr:spPr>
        <a:xfrm>
          <a:off x="8277225" y="9525"/>
          <a:ext cx="9239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9525</xdr:rowOff>
    </xdr:from>
    <xdr:to>
      <xdr:col>11</xdr:col>
      <xdr:colOff>533400</xdr:colOff>
      <xdr:row>1</xdr:row>
      <xdr:rowOff>104775</xdr:rowOff>
    </xdr:to>
    <xdr:pic>
      <xdr:nvPicPr>
        <xdr:cNvPr id="1" name="Picture 3"/>
        <xdr:cNvPicPr preferRelativeResize="1">
          <a:picLocks noChangeAspect="1"/>
        </xdr:cNvPicPr>
      </xdr:nvPicPr>
      <xdr:blipFill>
        <a:blip r:embed="rId1"/>
        <a:stretch>
          <a:fillRect/>
        </a:stretch>
      </xdr:blipFill>
      <xdr:spPr>
        <a:xfrm>
          <a:off x="8067675" y="9525"/>
          <a:ext cx="923925" cy="428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95250</xdr:colOff>
      <xdr:row>0</xdr:row>
      <xdr:rowOff>9525</xdr:rowOff>
    </xdr:from>
    <xdr:to>
      <xdr:col>21</xdr:col>
      <xdr:colOff>257175</xdr:colOff>
      <xdr:row>1</xdr:row>
      <xdr:rowOff>104775</xdr:rowOff>
    </xdr:to>
    <xdr:pic>
      <xdr:nvPicPr>
        <xdr:cNvPr id="1" name="Picture 4"/>
        <xdr:cNvPicPr preferRelativeResize="1">
          <a:picLocks noChangeAspect="1"/>
        </xdr:cNvPicPr>
      </xdr:nvPicPr>
      <xdr:blipFill>
        <a:blip r:embed="rId1"/>
        <a:stretch>
          <a:fillRect/>
        </a:stretch>
      </xdr:blipFill>
      <xdr:spPr>
        <a:xfrm>
          <a:off x="8858250" y="9525"/>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workbookViewId="0" topLeftCell="A1">
      <selection activeCell="A13" sqref="A13"/>
    </sheetView>
  </sheetViews>
  <sheetFormatPr defaultColWidth="9.140625" defaultRowHeight="12.75"/>
  <cols>
    <col min="1" max="4" width="19.140625" style="0" customWidth="1"/>
    <col min="5" max="5" width="19.140625" style="1" customWidth="1"/>
  </cols>
  <sheetData>
    <row r="1" spans="1:7" s="2" customFormat="1" ht="49.5" customHeight="1" thickBot="1">
      <c r="A1" s="4" t="s">
        <v>0</v>
      </c>
      <c r="B1" s="4"/>
      <c r="C1" s="4"/>
      <c r="D1" s="4"/>
      <c r="E1" s="5"/>
      <c r="F1" s="6"/>
      <c r="G1" s="6"/>
    </row>
    <row r="2" spans="1:7" s="7" customFormat="1" ht="36.75" customHeight="1" thickBot="1">
      <c r="A2" s="8" t="s">
        <v>1</v>
      </c>
      <c r="B2" s="9"/>
      <c r="C2" s="9"/>
      <c r="D2" s="9"/>
      <c r="E2" s="10"/>
      <c r="F2" s="11"/>
      <c r="G2" s="11"/>
    </row>
    <row r="3" spans="1:7" s="2" customFormat="1" ht="6" customHeight="1" thickBot="1">
      <c r="A3" s="13"/>
      <c r="B3" s="14"/>
      <c r="C3" s="14"/>
      <c r="D3" s="14"/>
      <c r="E3" s="15"/>
      <c r="F3" s="6"/>
      <c r="G3" s="6"/>
    </row>
    <row r="4" spans="1:7" s="2" customFormat="1" ht="20.25" customHeight="1" thickBot="1">
      <c r="A4" s="16" t="s">
        <v>2</v>
      </c>
      <c r="B4" s="17"/>
      <c r="C4" s="17"/>
      <c r="D4" s="17"/>
      <c r="E4" s="18"/>
      <c r="F4" s="6"/>
      <c r="G4" s="6"/>
    </row>
    <row r="5" spans="1:7" s="19" customFormat="1" ht="15" customHeight="1">
      <c r="A5" s="21" t="s">
        <v>3</v>
      </c>
      <c r="B5" s="22"/>
      <c r="C5" s="22"/>
      <c r="D5" s="22"/>
      <c r="E5" s="24"/>
      <c r="F5" s="25"/>
      <c r="G5" s="26"/>
    </row>
    <row r="6" spans="1:7" s="2" customFormat="1" ht="26.25">
      <c r="A6" s="27" t="s">
        <v>398</v>
      </c>
      <c r="B6" s="28"/>
      <c r="C6" s="29"/>
      <c r="D6" s="30"/>
      <c r="E6" s="31" t="s">
        <v>212</v>
      </c>
      <c r="F6" s="6"/>
      <c r="G6" s="6"/>
    </row>
    <row r="7" spans="1:7" s="19" customFormat="1" ht="15" customHeight="1">
      <c r="A7" s="21" t="s">
        <v>4</v>
      </c>
      <c r="B7" s="22"/>
      <c r="C7" s="22"/>
      <c r="D7" s="185" t="s">
        <v>198</v>
      </c>
      <c r="E7" s="435" t="s">
        <v>197</v>
      </c>
      <c r="F7" s="25"/>
      <c r="G7" s="26"/>
    </row>
    <row r="8" spans="1:7" s="2" customFormat="1" ht="16.5" customHeight="1">
      <c r="A8" s="32" t="s">
        <v>224</v>
      </c>
      <c r="B8" s="33"/>
      <c r="C8" s="34"/>
      <c r="D8" s="35"/>
      <c r="E8" s="36"/>
      <c r="F8" s="6"/>
      <c r="G8" s="6"/>
    </row>
    <row r="9" spans="1:7" s="2" customFormat="1" ht="15" customHeight="1">
      <c r="A9" s="21" t="s">
        <v>195</v>
      </c>
      <c r="B9" s="22"/>
      <c r="C9" s="22" t="s">
        <v>5</v>
      </c>
      <c r="D9" s="22" t="s">
        <v>6</v>
      </c>
      <c r="E9" s="37" t="s">
        <v>7</v>
      </c>
      <c r="F9" s="6"/>
      <c r="G9" s="6"/>
    </row>
    <row r="10" spans="1:7" s="2" customFormat="1" ht="12.75">
      <c r="A10" s="39">
        <v>40094</v>
      </c>
      <c r="B10" s="40"/>
      <c r="C10" s="41" t="s">
        <v>334</v>
      </c>
      <c r="D10" s="42" t="s">
        <v>399</v>
      </c>
      <c r="E10" s="43" t="s">
        <v>400</v>
      </c>
      <c r="F10" s="6"/>
      <c r="G10" s="6"/>
    </row>
    <row r="11" spans="1:7" ht="12.75">
      <c r="A11" s="21" t="s">
        <v>8</v>
      </c>
      <c r="B11" s="22"/>
      <c r="C11" s="45"/>
      <c r="D11" s="45"/>
      <c r="E11" s="46"/>
      <c r="F11" s="47"/>
      <c r="G11" s="47"/>
    </row>
    <row r="12" spans="1:7" s="2" customFormat="1" ht="12.75">
      <c r="A12" s="48" t="s">
        <v>401</v>
      </c>
      <c r="B12" s="6"/>
      <c r="C12" s="50"/>
      <c r="D12" s="51"/>
      <c r="E12" s="52"/>
      <c r="F12" s="6"/>
      <c r="G12" s="6"/>
    </row>
    <row r="13" spans="1:7" ht="7.5" customHeight="1">
      <c r="A13" s="47"/>
      <c r="B13" s="47"/>
      <c r="C13" s="47"/>
      <c r="D13" s="47"/>
      <c r="E13" s="53"/>
      <c r="F13" s="47"/>
      <c r="G13" s="47"/>
    </row>
    <row r="14" spans="1:7" ht="107.25" customHeight="1">
      <c r="A14" s="47"/>
      <c r="B14" s="47"/>
      <c r="C14" s="47"/>
      <c r="D14" s="47"/>
      <c r="E14" s="53"/>
      <c r="F14" s="47"/>
      <c r="G14" s="47"/>
    </row>
    <row r="15" spans="1:7" ht="12.75">
      <c r="A15" s="45" t="s">
        <v>210</v>
      </c>
      <c r="B15" s="45"/>
      <c r="C15" s="45"/>
      <c r="D15" s="45"/>
      <c r="E15" s="53"/>
      <c r="F15" s="47"/>
      <c r="G15" s="47"/>
    </row>
    <row r="16" spans="1:7" ht="12.75">
      <c r="A16" s="45" t="s">
        <v>9</v>
      </c>
      <c r="B16" s="45"/>
      <c r="C16" s="45"/>
      <c r="D16" s="45"/>
      <c r="E16" s="54"/>
      <c r="F16" s="47"/>
      <c r="G16" s="47"/>
    </row>
    <row r="17" spans="1:7" ht="12.75" customHeight="1">
      <c r="A17" s="55" t="s">
        <v>10</v>
      </c>
      <c r="B17" s="446" t="s">
        <v>211</v>
      </c>
      <c r="C17" s="56"/>
      <c r="D17" s="57"/>
      <c r="E17" s="53"/>
      <c r="F17" s="47"/>
      <c r="G17" s="47"/>
    </row>
    <row r="18" spans="1:7" ht="12.75">
      <c r="A18" s="47"/>
      <c r="B18" s="47"/>
      <c r="C18" s="47"/>
      <c r="D18" s="47"/>
      <c r="E18" s="53"/>
      <c r="F18" s="47"/>
      <c r="G18" s="47"/>
    </row>
  </sheetData>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10.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65" customWidth="1"/>
    <col min="14" max="14" width="10.7109375" style="0" customWidth="1"/>
    <col min="15" max="15" width="1.7109375" style="164" customWidth="1"/>
    <col min="16" max="16" width="10.7109375" style="0" customWidth="1"/>
    <col min="17" max="17" width="1.7109375" style="165" customWidth="1"/>
    <col min="19" max="19" width="8.7109375" style="0" customWidth="1"/>
    <col min="20" max="20" width="8.8515625" style="0" hidden="1" customWidth="1"/>
    <col min="21" max="21" width="5.7109375" style="0" customWidth="1"/>
  </cols>
  <sheetData>
    <row r="1" spans="1:17" s="166" customFormat="1" ht="21.75" customHeight="1">
      <c r="A1" s="76" t="str">
        <f>'Week SetUp'!$A$6</f>
        <v>8ο ΠΑΝΕΛΛΑΔΙΚΟ</v>
      </c>
      <c r="B1" s="168"/>
      <c r="I1" s="167"/>
      <c r="J1" s="346" t="s">
        <v>149</v>
      </c>
      <c r="K1" s="346"/>
      <c r="L1" s="347"/>
      <c r="M1" s="167"/>
      <c r="N1" s="167"/>
      <c r="O1" s="167"/>
      <c r="Q1" s="167"/>
    </row>
    <row r="2" spans="1:17" s="96" customFormat="1" ht="12.75">
      <c r="A2" s="79" t="str">
        <f>'Week SetUp'!$A$8</f>
        <v>OPEN JUNIOR</v>
      </c>
      <c r="B2" s="79"/>
      <c r="C2" s="79"/>
      <c r="D2" s="79"/>
      <c r="E2" s="79"/>
      <c r="F2" s="171"/>
      <c r="I2" s="165"/>
      <c r="J2" s="346" t="s">
        <v>43</v>
      </c>
      <c r="K2" s="346"/>
      <c r="L2" s="346"/>
      <c r="M2" s="165"/>
      <c r="O2" s="165"/>
      <c r="Q2" s="165"/>
    </row>
    <row r="3" spans="1:17" s="20" customFormat="1" ht="10.5" customHeight="1">
      <c r="A3" s="60" t="s">
        <v>11</v>
      </c>
      <c r="B3" s="60"/>
      <c r="C3" s="60"/>
      <c r="D3" s="60"/>
      <c r="E3" s="60"/>
      <c r="F3" s="60" t="s">
        <v>5</v>
      </c>
      <c r="G3" s="60"/>
      <c r="H3" s="60"/>
      <c r="I3" s="348"/>
      <c r="J3" s="61" t="s">
        <v>6</v>
      </c>
      <c r="K3" s="174"/>
      <c r="L3" s="69" t="s">
        <v>17</v>
      </c>
      <c r="M3" s="348"/>
      <c r="N3" s="60"/>
      <c r="O3" s="348"/>
      <c r="P3" s="60"/>
      <c r="Q3" s="349" t="s">
        <v>7</v>
      </c>
    </row>
    <row r="4" spans="1:17" s="38" customFormat="1" ht="11.25" customHeight="1" thickBot="1">
      <c r="A4" s="468">
        <f>'Week SetUp'!$A$10</f>
        <v>40094</v>
      </c>
      <c r="B4" s="468"/>
      <c r="C4" s="468"/>
      <c r="D4" s="175"/>
      <c r="E4" s="175"/>
      <c r="F4" s="176" t="str">
        <f>'Week SetUp'!$C$10</f>
        <v>Ο.Α.ΞΑΝΘΗΣ</v>
      </c>
      <c r="G4" s="350"/>
      <c r="H4" s="175"/>
      <c r="I4" s="351"/>
      <c r="J4" s="178" t="str">
        <f>'Week SetUp'!$D$10</f>
        <v>ΞΑΝΘΗ</v>
      </c>
      <c r="K4" s="177"/>
      <c r="L4" s="91" t="str">
        <f>'Week SetUp'!$A$12</f>
        <v>ΑΓΟΡΙΑ 12</v>
      </c>
      <c r="M4" s="351"/>
      <c r="N4" s="175"/>
      <c r="O4" s="351"/>
      <c r="P4" s="175"/>
      <c r="Q4" s="71" t="str">
        <f>'Week SetUp'!$E$10</f>
        <v>ΜΟΥΡΤΖΙΟΣ ΧΡΗΣΤΟΣ</v>
      </c>
    </row>
    <row r="5" spans="1:17" s="20" customFormat="1" ht="9.75">
      <c r="A5" s="352"/>
      <c r="B5" s="63" t="s">
        <v>44</v>
      </c>
      <c r="C5" s="63" t="str">
        <f>IF(OR(F2="Week 3",F2="Masters"),"CP","Rank")</f>
        <v>Rank</v>
      </c>
      <c r="D5" s="63" t="s">
        <v>46</v>
      </c>
      <c r="E5" s="65" t="s">
        <v>47</v>
      </c>
      <c r="F5" s="65" t="s">
        <v>13</v>
      </c>
      <c r="G5" s="65"/>
      <c r="H5" s="65" t="s">
        <v>48</v>
      </c>
      <c r="I5" s="65"/>
      <c r="J5" s="63" t="s">
        <v>49</v>
      </c>
      <c r="K5" s="353"/>
      <c r="L5" s="63" t="s">
        <v>50</v>
      </c>
      <c r="M5" s="353"/>
      <c r="N5" s="63" t="s">
        <v>51</v>
      </c>
      <c r="O5" s="353"/>
      <c r="P5" s="63" t="s">
        <v>150</v>
      </c>
      <c r="Q5" s="354"/>
    </row>
    <row r="6" spans="1:17" s="20" customFormat="1" ht="3.75" customHeight="1" thickBot="1">
      <c r="A6" s="355"/>
      <c r="B6" s="85"/>
      <c r="C6" s="85"/>
      <c r="D6" s="85"/>
      <c r="E6" s="23"/>
      <c r="F6" s="23"/>
      <c r="G6" s="87"/>
      <c r="H6" s="23"/>
      <c r="I6" s="144"/>
      <c r="J6" s="85"/>
      <c r="K6" s="144"/>
      <c r="L6" s="85"/>
      <c r="M6" s="144"/>
      <c r="N6" s="85"/>
      <c r="O6" s="144"/>
      <c r="P6" s="85"/>
      <c r="Q6" s="173"/>
    </row>
    <row r="7" spans="1:20" s="49" customFormat="1" ht="10.5" customHeight="1">
      <c r="A7" s="356">
        <v>1</v>
      </c>
      <c r="B7" s="194">
        <f>IF($D7="","",VLOOKUP($D7,'b12 Do MD Prep'!$A$7:$V$23,20))</f>
      </c>
      <c r="C7" s="194">
        <f>IF($D7="","",VLOOKUP($D7,'b12 Do MD Prep'!$A$7:$V$23,21))</f>
      </c>
      <c r="D7" s="195"/>
      <c r="E7" s="196">
        <f>UPPER(IF($D7="","",VLOOKUP($D7,'b12 Do MD Prep'!$A$7:$V$23,2)))</f>
      </c>
      <c r="F7" s="196">
        <f>IF($D7="","",VLOOKUP($D7,'b12 Do MD Prep'!$A$7:$V$23,3))</f>
      </c>
      <c r="G7" s="357"/>
      <c r="H7" s="196">
        <f>IF($D7="","",VLOOKUP($D7,'b12 Do MD Prep'!$A$7:$V$23,4))</f>
      </c>
      <c r="I7" s="358"/>
      <c r="J7" s="199"/>
      <c r="K7" s="201"/>
      <c r="L7" s="199"/>
      <c r="M7" s="201"/>
      <c r="N7" s="199"/>
      <c r="O7" s="201"/>
      <c r="P7" s="199"/>
      <c r="Q7" s="202"/>
      <c r="R7" s="205"/>
      <c r="T7" s="206" t="e">
        <f>#REF!</f>
        <v>#REF!</v>
      </c>
    </row>
    <row r="8" spans="1:20" s="49" customFormat="1" ht="9" customHeight="1">
      <c r="A8" s="307"/>
      <c r="B8" s="359"/>
      <c r="C8" s="359"/>
      <c r="D8" s="359"/>
      <c r="E8" s="196">
        <f>UPPER(IF($D7="","",VLOOKUP($D7,'b12 Do MD Prep'!$A$7:$V$23,7)))</f>
      </c>
      <c r="F8" s="196">
        <f>IF($D7="","",VLOOKUP($D7,'b12 Do MD Prep'!$A$7:$V$23,8))</f>
      </c>
      <c r="G8" s="357"/>
      <c r="H8" s="196">
        <f>IF($D7="","",VLOOKUP($D7,'b12 Do MD Prep'!$A$7:$V$23,9))</f>
      </c>
      <c r="I8" s="360"/>
      <c r="J8" s="191">
        <f>IF(I8="a",E7,IF(I8="b",E9,""))</f>
      </c>
      <c r="K8" s="201"/>
      <c r="L8" s="199"/>
      <c r="M8" s="201"/>
      <c r="N8" s="199"/>
      <c r="O8" s="201"/>
      <c r="P8" s="199"/>
      <c r="Q8" s="202"/>
      <c r="R8" s="205"/>
      <c r="T8" s="214" t="e">
        <f>#REF!</f>
        <v>#REF!</v>
      </c>
    </row>
    <row r="9" spans="1:20" s="49" customFormat="1" ht="9" customHeight="1">
      <c r="A9" s="307"/>
      <c r="B9" s="208"/>
      <c r="C9" s="208"/>
      <c r="D9" s="208"/>
      <c r="E9" s="193"/>
      <c r="F9" s="193"/>
      <c r="G9" s="87"/>
      <c r="H9" s="193"/>
      <c r="I9" s="361"/>
      <c r="J9" s="362">
        <f>UPPER(IF(OR(I10="a",I10="as"),E7,IF(OR(I10="b",I10="bs"),E11,)))</f>
      </c>
      <c r="K9" s="363"/>
      <c r="L9" s="199"/>
      <c r="M9" s="201"/>
      <c r="N9" s="199"/>
      <c r="O9" s="201"/>
      <c r="P9" s="199"/>
      <c r="Q9" s="202"/>
      <c r="R9" s="205"/>
      <c r="T9" s="214" t="e">
        <f>#REF!</f>
        <v>#REF!</v>
      </c>
    </row>
    <row r="10" spans="1:20" s="49" customFormat="1" ht="9" customHeight="1">
      <c r="A10" s="307"/>
      <c r="B10" s="208"/>
      <c r="C10" s="208"/>
      <c r="D10" s="208"/>
      <c r="E10" s="193"/>
      <c r="F10" s="193"/>
      <c r="G10" s="87"/>
      <c r="H10" s="211" t="s">
        <v>14</v>
      </c>
      <c r="I10" s="220"/>
      <c r="J10" s="364">
        <f>UPPER(IF(OR(I10="a",I10="as"),E8,IF(OR(I10="b",I10="bs"),E12,)))</f>
      </c>
      <c r="K10" s="365"/>
      <c r="L10" s="199"/>
      <c r="M10" s="201"/>
      <c r="N10" s="199"/>
      <c r="O10" s="201"/>
      <c r="P10" s="199"/>
      <c r="Q10" s="202"/>
      <c r="R10" s="205"/>
      <c r="T10" s="214" t="e">
        <f>#REF!</f>
        <v>#REF!</v>
      </c>
    </row>
    <row r="11" spans="1:20" s="49" customFormat="1" ht="9" customHeight="1">
      <c r="A11" s="307">
        <v>2</v>
      </c>
      <c r="B11" s="194">
        <f>IF($D11="","",VLOOKUP($D11,'b12 Do MD Prep'!$A$7:$V$23,20))</f>
      </c>
      <c r="C11" s="194">
        <f>IF($D11="","",VLOOKUP($D11,'b12 Do MD Prep'!$A$7:$V$23,21))</f>
      </c>
      <c r="D11" s="195"/>
      <c r="E11" s="215">
        <f>UPPER(IF($D11="","",VLOOKUP($D11,'b12 Do MD Prep'!$A$7:$V$23,2)))</f>
      </c>
      <c r="F11" s="215">
        <f>IF($D11="","",VLOOKUP($D11,'b12 Do MD Prep'!$A$7:$V$23,3))</f>
      </c>
      <c r="G11" s="366"/>
      <c r="H11" s="215">
        <f>IF($D11="","",VLOOKUP($D11,'b12 Do MD Prep'!$A$7:$V$23,4))</f>
      </c>
      <c r="I11" s="367"/>
      <c r="J11" s="199"/>
      <c r="K11" s="368"/>
      <c r="L11" s="235"/>
      <c r="M11" s="363"/>
      <c r="N11" s="199"/>
      <c r="O11" s="201"/>
      <c r="P11" s="199"/>
      <c r="Q11" s="202"/>
      <c r="R11" s="205"/>
      <c r="T11" s="214" t="e">
        <f>#REF!</f>
        <v>#REF!</v>
      </c>
    </row>
    <row r="12" spans="1:20" s="49" customFormat="1" ht="9" customHeight="1">
      <c r="A12" s="307"/>
      <c r="B12" s="359"/>
      <c r="C12" s="359"/>
      <c r="D12" s="359"/>
      <c r="E12" s="215">
        <f>UPPER(IF($D11="","",VLOOKUP($D11,'b12 Do MD Prep'!$A$7:$V$23,7)))</f>
      </c>
      <c r="F12" s="215">
        <f>IF($D11="","",VLOOKUP($D11,'b12 Do MD Prep'!$A$7:$V$23,8))</f>
      </c>
      <c r="G12" s="366"/>
      <c r="H12" s="215">
        <f>IF($D11="","",VLOOKUP($D11,'b12 Do MD Prep'!$A$7:$V$23,9))</f>
      </c>
      <c r="I12" s="360"/>
      <c r="J12" s="199"/>
      <c r="K12" s="368"/>
      <c r="L12" s="313"/>
      <c r="M12" s="369"/>
      <c r="N12" s="199"/>
      <c r="O12" s="201"/>
      <c r="P12" s="199"/>
      <c r="Q12" s="202"/>
      <c r="R12" s="205"/>
      <c r="T12" s="214" t="e">
        <f>#REF!</f>
        <v>#REF!</v>
      </c>
    </row>
    <row r="13" spans="1:20" s="49" customFormat="1" ht="9" customHeight="1">
      <c r="A13" s="307"/>
      <c r="B13" s="208"/>
      <c r="C13" s="208"/>
      <c r="D13" s="218"/>
      <c r="E13" s="193"/>
      <c r="F13" s="193"/>
      <c r="G13" s="87"/>
      <c r="H13" s="193"/>
      <c r="I13" s="370"/>
      <c r="J13" s="199"/>
      <c r="K13" s="361"/>
      <c r="L13" s="362">
        <f>UPPER(IF(OR(K14="a",K14="as"),J9,IF(OR(K14="b",K14="bs"),J17,)))</f>
      </c>
      <c r="M13" s="201"/>
      <c r="N13" s="199"/>
      <c r="O13" s="201"/>
      <c r="P13" s="199"/>
      <c r="Q13" s="202"/>
      <c r="R13" s="205"/>
      <c r="T13" s="214" t="e">
        <f>#REF!</f>
        <v>#REF!</v>
      </c>
    </row>
    <row r="14" spans="1:20" s="49" customFormat="1" ht="9" customHeight="1">
      <c r="A14" s="307"/>
      <c r="B14" s="208"/>
      <c r="C14" s="208"/>
      <c r="D14" s="218"/>
      <c r="E14" s="193"/>
      <c r="F14" s="193"/>
      <c r="G14" s="87"/>
      <c r="H14" s="193"/>
      <c r="I14" s="370"/>
      <c r="J14" s="211" t="s">
        <v>14</v>
      </c>
      <c r="K14" s="220"/>
      <c r="L14" s="364">
        <f>UPPER(IF(OR(K14="a",K14="as"),J10,IF(OR(K14="b",K14="bs"),J18,)))</f>
      </c>
      <c r="M14" s="365"/>
      <c r="N14" s="199"/>
      <c r="O14" s="201"/>
      <c r="P14" s="199"/>
      <c r="Q14" s="202"/>
      <c r="R14" s="205"/>
      <c r="T14" s="214" t="e">
        <f>#REF!</f>
        <v>#REF!</v>
      </c>
    </row>
    <row r="15" spans="1:20" s="49" customFormat="1" ht="9" customHeight="1">
      <c r="A15" s="371">
        <v>3</v>
      </c>
      <c r="B15" s="194">
        <f>IF($D15="","",VLOOKUP($D15,'b12 Do MD Prep'!$A$7:$V$23,20))</f>
      </c>
      <c r="C15" s="194">
        <f>IF($D15="","",VLOOKUP($D15,'b12 Do MD Prep'!$A$7:$V$23,21))</f>
      </c>
      <c r="D15" s="195"/>
      <c r="E15" s="215">
        <f>UPPER(IF($D15="","",VLOOKUP($D15,'b12 Do MD Prep'!$A$7:$V$23,2)))</f>
      </c>
      <c r="F15" s="215">
        <f>IF($D15="","",VLOOKUP($D15,'b12 Do MD Prep'!$A$7:$V$23,3))</f>
      </c>
      <c r="G15" s="366"/>
      <c r="H15" s="215">
        <f>IF($D15="","",VLOOKUP($D15,'b12 Do MD Prep'!$A$7:$V$23,4))</f>
      </c>
      <c r="I15" s="358"/>
      <c r="J15" s="199"/>
      <c r="K15" s="368"/>
      <c r="L15" s="199"/>
      <c r="M15" s="368"/>
      <c r="N15" s="235"/>
      <c r="O15" s="201"/>
      <c r="P15" s="199"/>
      <c r="Q15" s="202"/>
      <c r="R15" s="205"/>
      <c r="T15" s="214" t="e">
        <f>#REF!</f>
        <v>#REF!</v>
      </c>
    </row>
    <row r="16" spans="1:20" s="49" customFormat="1" ht="9" customHeight="1" thickBot="1">
      <c r="A16" s="307"/>
      <c r="B16" s="359"/>
      <c r="C16" s="359"/>
      <c r="D16" s="359"/>
      <c r="E16" s="215">
        <f>UPPER(IF($D15="","",VLOOKUP($D15,'b12 Do MD Prep'!$A$7:$V$23,7)))</f>
      </c>
      <c r="F16" s="215">
        <f>IF($D15="","",VLOOKUP($D15,'b12 Do MD Prep'!$A$7:$V$23,8))</f>
      </c>
      <c r="G16" s="366"/>
      <c r="H16" s="215">
        <f>IF($D15="","",VLOOKUP($D15,'b12 Do MD Prep'!$A$7:$V$23,9))</f>
      </c>
      <c r="I16" s="360"/>
      <c r="J16" s="191">
        <f>IF(I16="a",E15,IF(I16="b",E17,""))</f>
      </c>
      <c r="K16" s="368"/>
      <c r="L16" s="199"/>
      <c r="M16" s="368"/>
      <c r="N16" s="199"/>
      <c r="O16" s="201"/>
      <c r="P16" s="199"/>
      <c r="Q16" s="202"/>
      <c r="R16" s="205"/>
      <c r="T16" s="229" t="e">
        <f>#REF!</f>
        <v>#REF!</v>
      </c>
    </row>
    <row r="17" spans="1:18" s="49" customFormat="1" ht="9" customHeight="1">
      <c r="A17" s="307"/>
      <c r="B17" s="208"/>
      <c r="C17" s="208"/>
      <c r="D17" s="218"/>
      <c r="E17" s="193"/>
      <c r="F17" s="193"/>
      <c r="G17" s="87"/>
      <c r="H17" s="193"/>
      <c r="I17" s="361"/>
      <c r="J17" s="362">
        <f>UPPER(IF(OR(I18="a",I18="as"),E15,IF(OR(I18="b",I18="bs"),E19,)))</f>
      </c>
      <c r="K17" s="372"/>
      <c r="L17" s="199"/>
      <c r="M17" s="368"/>
      <c r="N17" s="199"/>
      <c r="O17" s="201"/>
      <c r="P17" s="199"/>
      <c r="Q17" s="202"/>
      <c r="R17" s="205"/>
    </row>
    <row r="18" spans="1:18" s="49" customFormat="1" ht="9" customHeight="1">
      <c r="A18" s="307"/>
      <c r="B18" s="208"/>
      <c r="C18" s="208"/>
      <c r="D18" s="218"/>
      <c r="E18" s="193"/>
      <c r="F18" s="193"/>
      <c r="G18" s="87"/>
      <c r="H18" s="211" t="s">
        <v>14</v>
      </c>
      <c r="I18" s="220"/>
      <c r="J18" s="364">
        <f>UPPER(IF(OR(I18="a",I18="as"),E16,IF(OR(I18="b",I18="bs"),E20,)))</f>
      </c>
      <c r="K18" s="360"/>
      <c r="L18" s="199"/>
      <c r="M18" s="368"/>
      <c r="N18" s="199"/>
      <c r="O18" s="201"/>
      <c r="P18" s="199"/>
      <c r="Q18" s="202"/>
      <c r="R18" s="205"/>
    </row>
    <row r="19" spans="1:18" s="49" customFormat="1" ht="9" customHeight="1">
      <c r="A19" s="307">
        <v>4</v>
      </c>
      <c r="B19" s="194">
        <f>IF($D19="","",VLOOKUP($D19,'b12 Do MD Prep'!$A$7:$V$23,20))</f>
      </c>
      <c r="C19" s="194">
        <f>IF($D19="","",VLOOKUP($D19,'b12 Do MD Prep'!$A$7:$V$23,21))</f>
      </c>
      <c r="D19" s="195"/>
      <c r="E19" s="215">
        <f>UPPER(IF($D19="","",VLOOKUP($D19,'b12 Do MD Prep'!$A$7:$V$23,2)))</f>
      </c>
      <c r="F19" s="215">
        <f>IF($D19="","",VLOOKUP($D19,'b12 Do MD Prep'!$A$7:$V$23,3))</f>
      </c>
      <c r="G19" s="366"/>
      <c r="H19" s="215">
        <f>IF($D19="","",VLOOKUP($D19,'b12 Do MD Prep'!$A$7:$V$23,4))</f>
      </c>
      <c r="I19" s="367"/>
      <c r="J19" s="199"/>
      <c r="K19" s="201"/>
      <c r="L19" s="235"/>
      <c r="M19" s="372"/>
      <c r="N19" s="199"/>
      <c r="O19" s="201"/>
      <c r="P19" s="199"/>
      <c r="Q19" s="202"/>
      <c r="R19" s="205"/>
    </row>
    <row r="20" spans="1:18" s="49" customFormat="1" ht="9" customHeight="1">
      <c r="A20" s="307"/>
      <c r="B20" s="359"/>
      <c r="C20" s="359"/>
      <c r="D20" s="359"/>
      <c r="E20" s="215">
        <f>UPPER(IF($D19="","",VLOOKUP($D19,'b12 Do MD Prep'!$A$7:$V$23,7)))</f>
      </c>
      <c r="F20" s="215">
        <f>IF($D19="","",VLOOKUP($D19,'b12 Do MD Prep'!$A$7:$V$23,8))</f>
      </c>
      <c r="G20" s="366"/>
      <c r="H20" s="215">
        <f>IF($D19="","",VLOOKUP($D19,'b12 Do MD Prep'!$A$7:$V$23,9))</f>
      </c>
      <c r="I20" s="360"/>
      <c r="J20" s="199"/>
      <c r="K20" s="201"/>
      <c r="L20" s="313"/>
      <c r="M20" s="373"/>
      <c r="N20" s="199"/>
      <c r="O20" s="201"/>
      <c r="P20" s="199"/>
      <c r="Q20" s="202"/>
      <c r="R20" s="205"/>
    </row>
    <row r="21" spans="1:18" s="49" customFormat="1" ht="9" customHeight="1">
      <c r="A21" s="307"/>
      <c r="B21" s="208"/>
      <c r="C21" s="208"/>
      <c r="D21" s="208"/>
      <c r="E21" s="193"/>
      <c r="F21" s="193"/>
      <c r="G21" s="87"/>
      <c r="H21" s="193"/>
      <c r="I21" s="370"/>
      <c r="J21" s="199"/>
      <c r="K21" s="201"/>
      <c r="L21" s="199"/>
      <c r="M21" s="361"/>
      <c r="N21" s="362">
        <f>UPPER(IF(OR(M22="a",M22="as"),L13,IF(OR(M22="b",M22="bs"),L29,)))</f>
      </c>
      <c r="O21" s="201"/>
      <c r="P21" s="199"/>
      <c r="Q21" s="202"/>
      <c r="R21" s="205"/>
    </row>
    <row r="22" spans="1:18" s="49" customFormat="1" ht="9" customHeight="1">
      <c r="A22" s="307"/>
      <c r="B22" s="208"/>
      <c r="C22" s="208"/>
      <c r="D22" s="208"/>
      <c r="E22" s="193"/>
      <c r="F22" s="193"/>
      <c r="G22" s="87"/>
      <c r="H22" s="193"/>
      <c r="I22" s="370"/>
      <c r="J22" s="199"/>
      <c r="K22" s="201"/>
      <c r="L22" s="211" t="s">
        <v>14</v>
      </c>
      <c r="M22" s="220"/>
      <c r="N22" s="364">
        <f>UPPER(IF(OR(M22="a",M22="as"),L14,IF(OR(M22="b",M22="bs"),L30,)))</f>
      </c>
      <c r="O22" s="365"/>
      <c r="P22" s="199"/>
      <c r="Q22" s="202"/>
      <c r="R22" s="205"/>
    </row>
    <row r="23" spans="1:18" s="49" customFormat="1" ht="9" customHeight="1">
      <c r="A23" s="356">
        <v>5</v>
      </c>
      <c r="B23" s="194">
        <f>IF($D23="","",VLOOKUP($D23,'b12 Do MD Prep'!$A$7:$V$23,20))</f>
      </c>
      <c r="C23" s="194">
        <f>IF($D23="","",VLOOKUP($D23,'b12 Do MD Prep'!$A$7:$V$23,21))</f>
      </c>
      <c r="D23" s="195"/>
      <c r="E23" s="196">
        <f>UPPER(IF($D23="","",VLOOKUP($D23,'b12 Do MD Prep'!$A$7:$V$23,2)))</f>
      </c>
      <c r="F23" s="196">
        <f>IF($D23="","",VLOOKUP($D23,'b12 Do MD Prep'!$A$7:$V$23,3))</f>
      </c>
      <c r="G23" s="357"/>
      <c r="H23" s="196">
        <f>IF($D23="","",VLOOKUP($D23,'b12 Do MD Prep'!$A$7:$V$23,4))</f>
      </c>
      <c r="I23" s="358"/>
      <c r="J23" s="199"/>
      <c r="K23" s="201"/>
      <c r="L23" s="199"/>
      <c r="M23" s="368"/>
      <c r="N23" s="199"/>
      <c r="O23" s="368"/>
      <c r="P23" s="199"/>
      <c r="Q23" s="202"/>
      <c r="R23" s="205"/>
    </row>
    <row r="24" spans="1:18" s="49" customFormat="1" ht="9" customHeight="1">
      <c r="A24" s="307"/>
      <c r="B24" s="359"/>
      <c r="C24" s="359"/>
      <c r="D24" s="359"/>
      <c r="E24" s="196">
        <f>UPPER(IF($D23="","",VLOOKUP($D23,'b12 Do MD Prep'!$A$7:$V$23,7)))</f>
      </c>
      <c r="F24" s="196">
        <f>IF($D23="","",VLOOKUP($D23,'b12 Do MD Prep'!$A$7:$V$23,8))</f>
      </c>
      <c r="G24" s="357"/>
      <c r="H24" s="196">
        <f>IF($D23="","",VLOOKUP($D23,'b12 Do MD Prep'!$A$7:$V$23,9))</f>
      </c>
      <c r="I24" s="360"/>
      <c r="J24" s="191">
        <f>IF(I24="a",E23,IF(I24="b",E25,""))</f>
      </c>
      <c r="K24" s="201"/>
      <c r="L24" s="199"/>
      <c r="M24" s="368"/>
      <c r="N24" s="199"/>
      <c r="O24" s="368"/>
      <c r="P24" s="199"/>
      <c r="Q24" s="202"/>
      <c r="R24" s="205"/>
    </row>
    <row r="25" spans="1:18" s="49" customFormat="1" ht="9" customHeight="1">
      <c r="A25" s="307"/>
      <c r="B25" s="208"/>
      <c r="C25" s="208"/>
      <c r="D25" s="208"/>
      <c r="E25" s="193"/>
      <c r="F25" s="193"/>
      <c r="G25" s="87"/>
      <c r="H25" s="193"/>
      <c r="I25" s="361"/>
      <c r="J25" s="362">
        <f>UPPER(IF(OR(I26="a",I26="as"),E23,IF(OR(I26="b",I26="bs"),E27,)))</f>
      </c>
      <c r="K25" s="363"/>
      <c r="L25" s="199"/>
      <c r="M25" s="368"/>
      <c r="N25" s="199"/>
      <c r="O25" s="368"/>
      <c r="P25" s="199"/>
      <c r="Q25" s="202"/>
      <c r="R25" s="205"/>
    </row>
    <row r="26" spans="1:18" s="49" customFormat="1" ht="9" customHeight="1">
      <c r="A26" s="307"/>
      <c r="B26" s="208"/>
      <c r="C26" s="208"/>
      <c r="D26" s="208"/>
      <c r="E26" s="193"/>
      <c r="F26" s="193"/>
      <c r="G26" s="87"/>
      <c r="H26" s="211" t="s">
        <v>14</v>
      </c>
      <c r="I26" s="220"/>
      <c r="J26" s="364">
        <f>UPPER(IF(OR(I26="a",I26="as"),E24,IF(OR(I26="b",I26="bs"),E28,)))</f>
      </c>
      <c r="K26" s="365"/>
      <c r="L26" s="199"/>
      <c r="M26" s="368"/>
      <c r="N26" s="199"/>
      <c r="O26" s="368"/>
      <c r="P26" s="199"/>
      <c r="Q26" s="202"/>
      <c r="R26" s="205"/>
    </row>
    <row r="27" spans="1:18" s="49" customFormat="1" ht="9" customHeight="1">
      <c r="A27" s="307">
        <v>6</v>
      </c>
      <c r="B27" s="194">
        <f>IF($D27="","",VLOOKUP($D27,'b12 Do MD Prep'!$A$7:$V$23,20))</f>
      </c>
      <c r="C27" s="194">
        <f>IF($D27="","",VLOOKUP($D27,'b12 Do MD Prep'!$A$7:$V$23,21))</f>
      </c>
      <c r="D27" s="195"/>
      <c r="E27" s="215">
        <f>UPPER(IF($D27="","",VLOOKUP($D27,'b12 Do MD Prep'!$A$7:$V$23,2)))</f>
      </c>
      <c r="F27" s="215">
        <f>IF($D27="","",VLOOKUP($D27,'b12 Do MD Prep'!$A$7:$V$23,3))</f>
      </c>
      <c r="G27" s="366"/>
      <c r="H27" s="215">
        <f>IF($D27="","",VLOOKUP($D27,'b12 Do MD Prep'!$A$7:$V$23,4))</f>
      </c>
      <c r="I27" s="367"/>
      <c r="J27" s="199"/>
      <c r="K27" s="368"/>
      <c r="L27" s="235"/>
      <c r="M27" s="372"/>
      <c r="N27" s="199"/>
      <c r="O27" s="368"/>
      <c r="P27" s="199"/>
      <c r="Q27" s="202"/>
      <c r="R27" s="205"/>
    </row>
    <row r="28" spans="1:18" s="49" customFormat="1" ht="9" customHeight="1">
      <c r="A28" s="307"/>
      <c r="B28" s="359"/>
      <c r="C28" s="359"/>
      <c r="D28" s="359"/>
      <c r="E28" s="215">
        <f>UPPER(IF($D27="","",VLOOKUP($D27,'b12 Do MD Prep'!$A$7:$V$23,7)))</f>
      </c>
      <c r="F28" s="215">
        <f>IF($D27="","",VLOOKUP($D27,'b12 Do MD Prep'!$A$7:$V$23,8))</f>
      </c>
      <c r="G28" s="366"/>
      <c r="H28" s="215">
        <f>IF($D27="","",VLOOKUP($D27,'b12 Do MD Prep'!$A$7:$V$23,9))</f>
      </c>
      <c r="I28" s="360"/>
      <c r="J28" s="199"/>
      <c r="K28" s="368"/>
      <c r="L28" s="313"/>
      <c r="M28" s="373"/>
      <c r="N28" s="199"/>
      <c r="O28" s="368"/>
      <c r="P28" s="199"/>
      <c r="Q28" s="202"/>
      <c r="R28" s="205"/>
    </row>
    <row r="29" spans="1:18" s="49" customFormat="1" ht="9" customHeight="1">
      <c r="A29" s="307"/>
      <c r="B29" s="208"/>
      <c r="C29" s="208"/>
      <c r="D29" s="218"/>
      <c r="E29" s="193"/>
      <c r="F29" s="193"/>
      <c r="G29" s="87"/>
      <c r="H29" s="193"/>
      <c r="I29" s="370"/>
      <c r="J29" s="199"/>
      <c r="K29" s="361"/>
      <c r="L29" s="362">
        <f>UPPER(IF(OR(K30="a",K30="as"),J25,IF(OR(K30="b",K30="bs"),J33,)))</f>
      </c>
      <c r="M29" s="368"/>
      <c r="N29" s="199"/>
      <c r="O29" s="368"/>
      <c r="P29" s="199"/>
      <c r="Q29" s="202"/>
      <c r="R29" s="205"/>
    </row>
    <row r="30" spans="1:18" s="49" customFormat="1" ht="9" customHeight="1">
      <c r="A30" s="307"/>
      <c r="B30" s="208"/>
      <c r="C30" s="208"/>
      <c r="D30" s="218"/>
      <c r="E30" s="193"/>
      <c r="F30" s="193"/>
      <c r="G30" s="87"/>
      <c r="H30" s="193"/>
      <c r="I30" s="370"/>
      <c r="J30" s="211" t="s">
        <v>14</v>
      </c>
      <c r="K30" s="220"/>
      <c r="L30" s="364">
        <f>UPPER(IF(OR(K30="a",K30="as"),J26,IF(OR(K30="b",K30="bs"),J34,)))</f>
      </c>
      <c r="M30" s="360"/>
      <c r="N30" s="199"/>
      <c r="O30" s="368"/>
      <c r="P30" s="199"/>
      <c r="Q30" s="202"/>
      <c r="R30" s="205"/>
    </row>
    <row r="31" spans="1:18" s="49" customFormat="1" ht="9" customHeight="1">
      <c r="A31" s="371">
        <v>7</v>
      </c>
      <c r="B31" s="194">
        <f>IF($D31="","",VLOOKUP($D31,'b12 Do MD Prep'!$A$7:$V$23,20))</f>
      </c>
      <c r="C31" s="194">
        <f>IF($D31="","",VLOOKUP($D31,'b12 Do MD Prep'!$A$7:$V$23,21))</f>
      </c>
      <c r="D31" s="195"/>
      <c r="E31" s="215">
        <f>UPPER(IF($D31="","",VLOOKUP($D31,'b12 Do MD Prep'!$A$7:$V$23,2)))</f>
      </c>
      <c r="F31" s="215">
        <f>IF($D31="","",VLOOKUP($D31,'b12 Do MD Prep'!$A$7:$V$23,3))</f>
      </c>
      <c r="G31" s="366"/>
      <c r="H31" s="215">
        <f>IF($D31="","",VLOOKUP($D31,'b12 Do MD Prep'!$A$7:$V$23,4))</f>
      </c>
      <c r="I31" s="358"/>
      <c r="J31" s="199"/>
      <c r="K31" s="368"/>
      <c r="L31" s="199"/>
      <c r="M31" s="201"/>
      <c r="N31" s="235"/>
      <c r="O31" s="368"/>
      <c r="P31" s="199"/>
      <c r="Q31" s="202"/>
      <c r="R31" s="205"/>
    </row>
    <row r="32" spans="1:18" s="49" customFormat="1" ht="9" customHeight="1">
      <c r="A32" s="307"/>
      <c r="B32" s="359"/>
      <c r="C32" s="359"/>
      <c r="D32" s="359"/>
      <c r="E32" s="215">
        <f>UPPER(IF($D31="","",VLOOKUP($D31,'b12 Do MD Prep'!$A$7:$V$23,7)))</f>
      </c>
      <c r="F32" s="215">
        <f>IF($D31="","",VLOOKUP($D31,'b12 Do MD Prep'!$A$7:$V$23,8))</f>
      </c>
      <c r="G32" s="366"/>
      <c r="H32" s="215">
        <f>IF($D31="","",VLOOKUP($D31,'b12 Do MD Prep'!$A$7:$V$23,9))</f>
      </c>
      <c r="I32" s="360"/>
      <c r="J32" s="191">
        <f>IF(I32="a",E31,IF(I32="b",E33,""))</f>
      </c>
      <c r="K32" s="368"/>
      <c r="L32" s="199"/>
      <c r="M32" s="201"/>
      <c r="N32" s="199"/>
      <c r="O32" s="368"/>
      <c r="P32" s="199"/>
      <c r="Q32" s="202"/>
      <c r="R32" s="205"/>
    </row>
    <row r="33" spans="1:18" s="49" customFormat="1" ht="9" customHeight="1">
      <c r="A33" s="307"/>
      <c r="B33" s="208"/>
      <c r="C33" s="208"/>
      <c r="D33" s="218"/>
      <c r="E33" s="193"/>
      <c r="F33" s="193"/>
      <c r="G33" s="87"/>
      <c r="H33" s="193"/>
      <c r="I33" s="361"/>
      <c r="J33" s="362">
        <f>UPPER(IF(OR(I34="a",I34="as"),E31,IF(OR(I34="b",I34="bs"),E35,)))</f>
      </c>
      <c r="K33" s="372"/>
      <c r="L33" s="199"/>
      <c r="M33" s="201"/>
      <c r="N33" s="199"/>
      <c r="O33" s="368"/>
      <c r="P33" s="199"/>
      <c r="Q33" s="202"/>
      <c r="R33" s="205"/>
    </row>
    <row r="34" spans="1:18" s="49" customFormat="1" ht="9" customHeight="1">
      <c r="A34" s="307"/>
      <c r="B34" s="208"/>
      <c r="C34" s="208"/>
      <c r="D34" s="218"/>
      <c r="E34" s="193"/>
      <c r="F34" s="193"/>
      <c r="G34" s="87"/>
      <c r="H34" s="211" t="s">
        <v>14</v>
      </c>
      <c r="I34" s="220"/>
      <c r="J34" s="364">
        <f>UPPER(IF(OR(I34="a",I34="as"),E32,IF(OR(I34="b",I34="bs"),E36,)))</f>
      </c>
      <c r="K34" s="360"/>
      <c r="L34" s="199"/>
      <c r="M34" s="201"/>
      <c r="N34" s="199"/>
      <c r="O34" s="368"/>
      <c r="P34" s="199"/>
      <c r="Q34" s="202"/>
      <c r="R34" s="205"/>
    </row>
    <row r="35" spans="1:18" s="49" customFormat="1" ht="9" customHeight="1">
      <c r="A35" s="307">
        <v>8</v>
      </c>
      <c r="B35" s="194">
        <f>IF($D35="","",VLOOKUP($D35,'b12 Do MD Prep'!$A$7:$V$23,20))</f>
      </c>
      <c r="C35" s="194">
        <f>IF($D35="","",VLOOKUP($D35,'b12 Do MD Prep'!$A$7:$V$23,21))</f>
      </c>
      <c r="D35" s="195"/>
      <c r="E35" s="215">
        <f>UPPER(IF($D35="","",VLOOKUP($D35,'b12 Do MD Prep'!$A$7:$V$23,2)))</f>
      </c>
      <c r="F35" s="215">
        <f>IF($D35="","",VLOOKUP($D35,'b12 Do MD Prep'!$A$7:$V$23,3))</f>
      </c>
      <c r="G35" s="366"/>
      <c r="H35" s="215">
        <f>IF($D35="","",VLOOKUP($D35,'b12 Do MD Prep'!$A$7:$V$23,4))</f>
      </c>
      <c r="I35" s="367"/>
      <c r="J35" s="199"/>
      <c r="K35" s="201"/>
      <c r="L35" s="235"/>
      <c r="M35" s="363"/>
      <c r="N35" s="199"/>
      <c r="O35" s="368"/>
      <c r="P35" s="199"/>
      <c r="Q35" s="202"/>
      <c r="R35" s="205"/>
    </row>
    <row r="36" spans="1:18" s="49" customFormat="1" ht="9" customHeight="1">
      <c r="A36" s="307"/>
      <c r="B36" s="359"/>
      <c r="C36" s="359"/>
      <c r="D36" s="359"/>
      <c r="E36" s="215">
        <f>UPPER(IF($D35="","",VLOOKUP($D35,'b12 Do MD Prep'!$A$7:$V$23,7)))</f>
      </c>
      <c r="F36" s="215">
        <f>IF($D35="","",VLOOKUP($D35,'b12 Do MD Prep'!$A$7:$V$23,8))</f>
      </c>
      <c r="G36" s="366"/>
      <c r="H36" s="215">
        <f>IF($D35="","",VLOOKUP($D35,'b12 Do MD Prep'!$A$7:$V$23,9))</f>
      </c>
      <c r="I36" s="360"/>
      <c r="J36" s="199"/>
      <c r="K36" s="201"/>
      <c r="L36" s="313"/>
      <c r="M36" s="369"/>
      <c r="N36" s="199"/>
      <c r="O36" s="368"/>
      <c r="P36" s="199"/>
      <c r="Q36" s="202"/>
      <c r="R36" s="205"/>
    </row>
    <row r="37" spans="1:18" s="49" customFormat="1" ht="9" customHeight="1">
      <c r="A37" s="307"/>
      <c r="B37" s="208"/>
      <c r="C37" s="208"/>
      <c r="D37" s="218"/>
      <c r="E37" s="193"/>
      <c r="F37" s="193"/>
      <c r="G37" s="87"/>
      <c r="H37" s="193"/>
      <c r="I37" s="370"/>
      <c r="J37" s="199"/>
      <c r="K37" s="201"/>
      <c r="L37" s="199"/>
      <c r="M37" s="201"/>
      <c r="N37" s="201"/>
      <c r="O37" s="361"/>
      <c r="P37" s="362">
        <f>UPPER(IF(OR(O38="a",O38="as"),N21,IF(OR(O38="b",O38="bs"),N53,)))</f>
      </c>
      <c r="Q37" s="374"/>
      <c r="R37" s="205"/>
    </row>
    <row r="38" spans="1:18" s="49" customFormat="1" ht="9" customHeight="1">
      <c r="A38" s="307"/>
      <c r="B38" s="208"/>
      <c r="C38" s="208"/>
      <c r="D38" s="218"/>
      <c r="E38" s="193"/>
      <c r="F38" s="193"/>
      <c r="G38" s="87"/>
      <c r="H38" s="193"/>
      <c r="I38" s="370"/>
      <c r="J38" s="199"/>
      <c r="K38" s="201"/>
      <c r="L38" s="199"/>
      <c r="M38" s="201"/>
      <c r="N38" s="211" t="s">
        <v>14</v>
      </c>
      <c r="O38" s="220"/>
      <c r="P38" s="364">
        <f>UPPER(IF(OR(O38="a",O38="as"),N22,IF(OR(O38="b",O38="bs"),N54,)))</f>
      </c>
      <c r="Q38" s="375"/>
      <c r="R38" s="205"/>
    </row>
    <row r="39" spans="1:18" s="49" customFormat="1" ht="9" customHeight="1">
      <c r="A39" s="371">
        <v>9</v>
      </c>
      <c r="B39" s="194">
        <f>IF($D39="","",VLOOKUP($D39,'b12 Do MD Prep'!$A$7:$V$23,20))</f>
      </c>
      <c r="C39" s="194">
        <f>IF($D39="","",VLOOKUP($D39,'b12 Do MD Prep'!$A$7:$V$23,21))</f>
      </c>
      <c r="D39" s="195"/>
      <c r="E39" s="215">
        <f>UPPER(IF($D39="","",VLOOKUP($D39,'b12 Do MD Prep'!$A$7:$V$23,2)))</f>
      </c>
      <c r="F39" s="215">
        <f>IF($D39="","",VLOOKUP($D39,'b12 Do MD Prep'!$A$7:$V$23,3))</f>
      </c>
      <c r="G39" s="366"/>
      <c r="H39" s="215">
        <f>IF($D39="","",VLOOKUP($D39,'b12 Do MD Prep'!$A$7:$V$23,4))</f>
      </c>
      <c r="I39" s="358"/>
      <c r="J39" s="199"/>
      <c r="K39" s="201"/>
      <c r="L39" s="199"/>
      <c r="M39" s="201"/>
      <c r="N39" s="199"/>
      <c r="O39" s="368"/>
      <c r="P39" s="235"/>
      <c r="Q39" s="202"/>
      <c r="R39" s="205"/>
    </row>
    <row r="40" spans="1:18" s="49" customFormat="1" ht="9" customHeight="1">
      <c r="A40" s="307"/>
      <c r="B40" s="359"/>
      <c r="C40" s="359"/>
      <c r="D40" s="359"/>
      <c r="E40" s="215">
        <f>UPPER(IF($D39="","",VLOOKUP($D39,'b12 Do MD Prep'!$A$7:$V$23,7)))</f>
      </c>
      <c r="F40" s="215">
        <f>IF($D39="","",VLOOKUP($D39,'b12 Do MD Prep'!$A$7:$V$23,8))</f>
      </c>
      <c r="G40" s="366"/>
      <c r="H40" s="215">
        <f>IF($D39="","",VLOOKUP($D39,'b12 Do MD Prep'!$A$7:$V$23,9))</f>
      </c>
      <c r="I40" s="360"/>
      <c r="J40" s="191">
        <f>IF(I40="a",E39,IF(I40="b",E41,""))</f>
      </c>
      <c r="K40" s="201"/>
      <c r="L40" s="199"/>
      <c r="M40" s="201"/>
      <c r="N40" s="199"/>
      <c r="O40" s="368"/>
      <c r="P40" s="313"/>
      <c r="Q40" s="376"/>
      <c r="R40" s="205"/>
    </row>
    <row r="41" spans="1:18" s="49" customFormat="1" ht="9" customHeight="1">
      <c r="A41" s="307"/>
      <c r="B41" s="208"/>
      <c r="C41" s="208"/>
      <c r="D41" s="218"/>
      <c r="E41" s="193"/>
      <c r="F41" s="193"/>
      <c r="G41" s="87"/>
      <c r="H41" s="193"/>
      <c r="I41" s="361"/>
      <c r="J41" s="362">
        <f>UPPER(IF(OR(I42="a",I42="as"),E39,IF(OR(I42="b",I42="bs"),E43,)))</f>
      </c>
      <c r="K41" s="363"/>
      <c r="L41" s="199"/>
      <c r="M41" s="201"/>
      <c r="N41" s="199"/>
      <c r="O41" s="368"/>
      <c r="P41" s="199"/>
      <c r="Q41" s="202"/>
      <c r="R41" s="205"/>
    </row>
    <row r="42" spans="1:18" s="49" customFormat="1" ht="9" customHeight="1">
      <c r="A42" s="307"/>
      <c r="B42" s="208"/>
      <c r="C42" s="208"/>
      <c r="D42" s="218"/>
      <c r="E42" s="193"/>
      <c r="F42" s="193"/>
      <c r="G42" s="87"/>
      <c r="H42" s="211" t="s">
        <v>14</v>
      </c>
      <c r="I42" s="220"/>
      <c r="J42" s="364">
        <f>UPPER(IF(OR(I42="a",I42="as"),E40,IF(OR(I42="b",I42="bs"),E44,)))</f>
      </c>
      <c r="K42" s="365"/>
      <c r="L42" s="199"/>
      <c r="M42" s="201"/>
      <c r="N42" s="199"/>
      <c r="O42" s="368"/>
      <c r="P42" s="199"/>
      <c r="Q42" s="202"/>
      <c r="R42" s="205"/>
    </row>
    <row r="43" spans="1:18" s="49" customFormat="1" ht="9" customHeight="1">
      <c r="A43" s="307">
        <v>10</v>
      </c>
      <c r="B43" s="194">
        <f>IF($D43="","",VLOOKUP($D43,'b12 Do MD Prep'!$A$7:$V$23,20))</f>
      </c>
      <c r="C43" s="194">
        <f>IF($D43="","",VLOOKUP($D43,'b12 Do MD Prep'!$A$7:$V$23,21))</f>
      </c>
      <c r="D43" s="195"/>
      <c r="E43" s="215">
        <f>UPPER(IF($D43="","",VLOOKUP($D43,'b12 Do MD Prep'!$A$7:$V$23,2)))</f>
      </c>
      <c r="F43" s="215">
        <f>IF($D43="","",VLOOKUP($D43,'b12 Do MD Prep'!$A$7:$V$23,3))</f>
      </c>
      <c r="G43" s="366"/>
      <c r="H43" s="215">
        <f>IF($D43="","",VLOOKUP($D43,'b12 Do MD Prep'!$A$7:$V$23,4))</f>
      </c>
      <c r="I43" s="367"/>
      <c r="J43" s="199"/>
      <c r="K43" s="368"/>
      <c r="L43" s="235"/>
      <c r="M43" s="363"/>
      <c r="N43" s="199"/>
      <c r="O43" s="368"/>
      <c r="P43" s="199"/>
      <c r="Q43" s="202"/>
      <c r="R43" s="205"/>
    </row>
    <row r="44" spans="1:18" s="49" customFormat="1" ht="9" customHeight="1">
      <c r="A44" s="307"/>
      <c r="B44" s="359"/>
      <c r="C44" s="359"/>
      <c r="D44" s="359"/>
      <c r="E44" s="215">
        <f>UPPER(IF($D43="","",VLOOKUP($D43,'b12 Do MD Prep'!$A$7:$V$23,7)))</f>
      </c>
      <c r="F44" s="215">
        <f>IF($D43="","",VLOOKUP($D43,'b12 Do MD Prep'!$A$7:$V$23,8))</f>
      </c>
      <c r="G44" s="366"/>
      <c r="H44" s="215">
        <f>IF($D43="","",VLOOKUP($D43,'b12 Do MD Prep'!$A$7:$V$23,9))</f>
      </c>
      <c r="I44" s="360"/>
      <c r="J44" s="199"/>
      <c r="K44" s="368"/>
      <c r="L44" s="313"/>
      <c r="M44" s="369"/>
      <c r="N44" s="199"/>
      <c r="O44" s="368"/>
      <c r="P44" s="199"/>
      <c r="Q44" s="202"/>
      <c r="R44" s="205"/>
    </row>
    <row r="45" spans="1:18" s="49" customFormat="1" ht="9" customHeight="1">
      <c r="A45" s="307"/>
      <c r="B45" s="208"/>
      <c r="C45" s="208"/>
      <c r="D45" s="218"/>
      <c r="E45" s="193"/>
      <c r="F45" s="193"/>
      <c r="G45" s="87"/>
      <c r="H45" s="193"/>
      <c r="I45" s="370"/>
      <c r="J45" s="199"/>
      <c r="K45" s="361"/>
      <c r="L45" s="362">
        <f>UPPER(IF(OR(K46="a",K46="as"),J41,IF(OR(K46="b",K46="bs"),J49,)))</f>
      </c>
      <c r="M45" s="201"/>
      <c r="N45" s="199"/>
      <c r="O45" s="368"/>
      <c r="P45" s="199"/>
      <c r="Q45" s="202"/>
      <c r="R45" s="205"/>
    </row>
    <row r="46" spans="1:18" s="49" customFormat="1" ht="9" customHeight="1">
      <c r="A46" s="307"/>
      <c r="B46" s="208"/>
      <c r="C46" s="208"/>
      <c r="D46" s="218"/>
      <c r="E46" s="193"/>
      <c r="F46" s="193"/>
      <c r="G46" s="87"/>
      <c r="H46" s="193"/>
      <c r="I46" s="370"/>
      <c r="J46" s="211" t="s">
        <v>14</v>
      </c>
      <c r="K46" s="220"/>
      <c r="L46" s="364">
        <f>UPPER(IF(OR(K46="a",K46="as"),J42,IF(OR(K46="b",K46="bs"),J50,)))</f>
      </c>
      <c r="M46" s="365"/>
      <c r="N46" s="199"/>
      <c r="O46" s="368"/>
      <c r="P46" s="199"/>
      <c r="Q46" s="202"/>
      <c r="R46" s="205"/>
    </row>
    <row r="47" spans="1:18" s="49" customFormat="1" ht="9" customHeight="1">
      <c r="A47" s="371">
        <v>11</v>
      </c>
      <c r="B47" s="194">
        <f>IF($D47="","",VLOOKUP($D47,'b12 Do MD Prep'!$A$7:$V$23,20))</f>
      </c>
      <c r="C47" s="194">
        <f>IF($D47="","",VLOOKUP($D47,'b12 Do MD Prep'!$A$7:$V$23,21))</f>
      </c>
      <c r="D47" s="195"/>
      <c r="E47" s="215">
        <f>UPPER(IF($D47="","",VLOOKUP($D47,'b12 Do MD Prep'!$A$7:$V$23,2)))</f>
      </c>
      <c r="F47" s="215">
        <f>IF($D47="","",VLOOKUP($D47,'b12 Do MD Prep'!$A$7:$V$23,3))</f>
      </c>
      <c r="G47" s="366"/>
      <c r="H47" s="215">
        <f>IF($D47="","",VLOOKUP($D47,'b12 Do MD Prep'!$A$7:$V$23,4))</f>
      </c>
      <c r="I47" s="358"/>
      <c r="J47" s="199"/>
      <c r="K47" s="368"/>
      <c r="L47" s="199"/>
      <c r="M47" s="368"/>
      <c r="N47" s="235"/>
      <c r="O47" s="368"/>
      <c r="P47" s="199"/>
      <c r="Q47" s="202"/>
      <c r="R47" s="205"/>
    </row>
    <row r="48" spans="1:18" s="49" customFormat="1" ht="9" customHeight="1">
      <c r="A48" s="307"/>
      <c r="B48" s="359"/>
      <c r="C48" s="359"/>
      <c r="D48" s="359"/>
      <c r="E48" s="215">
        <f>UPPER(IF($D47="","",VLOOKUP($D47,'b12 Do MD Prep'!$A$7:$V$23,7)))</f>
      </c>
      <c r="F48" s="215">
        <f>IF($D47="","",VLOOKUP($D47,'b12 Do MD Prep'!$A$7:$V$23,8))</f>
      </c>
      <c r="G48" s="366"/>
      <c r="H48" s="215">
        <f>IF($D47="","",VLOOKUP($D47,'b12 Do MD Prep'!$A$7:$V$23,9))</f>
      </c>
      <c r="I48" s="360"/>
      <c r="J48" s="191">
        <f>IF(I48="a",E47,IF(I48="b",E49,""))</f>
      </c>
      <c r="K48" s="368"/>
      <c r="L48" s="199"/>
      <c r="M48" s="368"/>
      <c r="N48" s="199"/>
      <c r="O48" s="368"/>
      <c r="P48" s="199"/>
      <c r="Q48" s="202"/>
      <c r="R48" s="205"/>
    </row>
    <row r="49" spans="1:18" s="49" customFormat="1" ht="9" customHeight="1">
      <c r="A49" s="307"/>
      <c r="B49" s="208"/>
      <c r="C49" s="208"/>
      <c r="D49" s="208"/>
      <c r="E49" s="193"/>
      <c r="F49" s="193"/>
      <c r="G49" s="87"/>
      <c r="H49" s="193"/>
      <c r="I49" s="361"/>
      <c r="J49" s="362">
        <f>UPPER(IF(OR(I50="a",I50="as"),E47,IF(OR(I50="b",I50="bs"),E51,)))</f>
      </c>
      <c r="K49" s="372"/>
      <c r="L49" s="199"/>
      <c r="M49" s="368"/>
      <c r="N49" s="199"/>
      <c r="O49" s="368"/>
      <c r="P49" s="199"/>
      <c r="Q49" s="202"/>
      <c r="R49" s="205"/>
    </row>
    <row r="50" spans="1:18" s="49" customFormat="1" ht="9" customHeight="1">
      <c r="A50" s="307"/>
      <c r="B50" s="208"/>
      <c r="C50" s="208"/>
      <c r="D50" s="208"/>
      <c r="E50" s="193"/>
      <c r="F50" s="193"/>
      <c r="G50" s="87"/>
      <c r="H50" s="211" t="s">
        <v>14</v>
      </c>
      <c r="I50" s="220"/>
      <c r="J50" s="364">
        <f>UPPER(IF(OR(I50="a",I50="as"),E48,IF(OR(I50="b",I50="bs"),E52,)))</f>
      </c>
      <c r="K50" s="360"/>
      <c r="L50" s="199"/>
      <c r="M50" s="368"/>
      <c r="N50" s="199"/>
      <c r="O50" s="368"/>
      <c r="P50" s="199"/>
      <c r="Q50" s="202"/>
      <c r="R50" s="205"/>
    </row>
    <row r="51" spans="1:18" s="49" customFormat="1" ht="9" customHeight="1">
      <c r="A51" s="377">
        <v>12</v>
      </c>
      <c r="B51" s="194">
        <f>IF($D51="","",VLOOKUP($D51,'b12 Do MD Prep'!$A$7:$V$23,20))</f>
      </c>
      <c r="C51" s="194">
        <f>IF($D51="","",VLOOKUP($D51,'b12 Do MD Prep'!$A$7:$V$23,21))</f>
      </c>
      <c r="D51" s="195"/>
      <c r="E51" s="196">
        <f>UPPER(IF($D51="","",VLOOKUP($D51,'b12 Do MD Prep'!$A$7:$V$23,2)))</f>
      </c>
      <c r="F51" s="196">
        <f>IF($D51="","",VLOOKUP($D51,'b12 Do MD Prep'!$A$7:$V$23,3))</f>
      </c>
      <c r="G51" s="357"/>
      <c r="H51" s="196">
        <f>IF($D51="","",VLOOKUP($D51,'b12 Do MD Prep'!$A$7:$V$23,4))</f>
      </c>
      <c r="I51" s="367"/>
      <c r="J51" s="199"/>
      <c r="K51" s="201"/>
      <c r="L51" s="235"/>
      <c r="M51" s="372"/>
      <c r="N51" s="199"/>
      <c r="O51" s="368"/>
      <c r="P51" s="199"/>
      <c r="Q51" s="202"/>
      <c r="R51" s="205"/>
    </row>
    <row r="52" spans="1:18" s="49" customFormat="1" ht="9" customHeight="1">
      <c r="A52" s="307"/>
      <c r="B52" s="359"/>
      <c r="C52" s="359"/>
      <c r="D52" s="359"/>
      <c r="E52" s="196">
        <f>UPPER(IF($D51="","",VLOOKUP($D51,'b12 Do MD Prep'!$A$7:$V$23,7)))</f>
      </c>
      <c r="F52" s="196">
        <f>IF($D51="","",VLOOKUP($D51,'b12 Do MD Prep'!$A$7:$V$23,8))</f>
      </c>
      <c r="G52" s="357"/>
      <c r="H52" s="196">
        <f>IF($D51="","",VLOOKUP($D51,'b12 Do MD Prep'!$A$7:$V$23,9))</f>
      </c>
      <c r="I52" s="360"/>
      <c r="J52" s="199"/>
      <c r="K52" s="201"/>
      <c r="L52" s="313"/>
      <c r="M52" s="373"/>
      <c r="N52" s="199"/>
      <c r="O52" s="368"/>
      <c r="P52" s="199"/>
      <c r="Q52" s="202"/>
      <c r="R52" s="205"/>
    </row>
    <row r="53" spans="1:18" s="49" customFormat="1" ht="9" customHeight="1">
      <c r="A53" s="307"/>
      <c r="B53" s="208"/>
      <c r="C53" s="208"/>
      <c r="D53" s="208"/>
      <c r="E53" s="193"/>
      <c r="F53" s="193"/>
      <c r="G53" s="87"/>
      <c r="H53" s="193"/>
      <c r="I53" s="370"/>
      <c r="J53" s="199"/>
      <c r="K53" s="201"/>
      <c r="L53" s="199"/>
      <c r="M53" s="361"/>
      <c r="N53" s="362">
        <f>UPPER(IF(OR(M54="a",M54="as"),L45,IF(OR(M54="b",M54="bs"),L61,)))</f>
      </c>
      <c r="O53" s="368"/>
      <c r="P53" s="199"/>
      <c r="Q53" s="202"/>
      <c r="R53" s="205"/>
    </row>
    <row r="54" spans="1:18" s="49" customFormat="1" ht="9" customHeight="1">
      <c r="A54" s="307"/>
      <c r="B54" s="208"/>
      <c r="C54" s="208"/>
      <c r="D54" s="208"/>
      <c r="E54" s="193"/>
      <c r="F54" s="193"/>
      <c r="G54" s="87"/>
      <c r="H54" s="193"/>
      <c r="I54" s="370"/>
      <c r="J54" s="199"/>
      <c r="K54" s="201"/>
      <c r="L54" s="211" t="s">
        <v>14</v>
      </c>
      <c r="M54" s="220"/>
      <c r="N54" s="364">
        <f>UPPER(IF(OR(M54="a",M54="as"),L46,IF(OR(M54="b",M54="bs"),L62,)))</f>
      </c>
      <c r="O54" s="360"/>
      <c r="P54" s="199"/>
      <c r="Q54" s="202"/>
      <c r="R54" s="205"/>
    </row>
    <row r="55" spans="1:18" s="49" customFormat="1" ht="9" customHeight="1">
      <c r="A55" s="371">
        <v>13</v>
      </c>
      <c r="B55" s="194">
        <f>IF($D55="","",VLOOKUP($D55,'b12 Do MD Prep'!$A$7:$V$23,20))</f>
      </c>
      <c r="C55" s="194">
        <f>IF($D55="","",VLOOKUP($D55,'b12 Do MD Prep'!$A$7:$V$23,21))</f>
      </c>
      <c r="D55" s="195"/>
      <c r="E55" s="215">
        <f>UPPER(IF($D55="","",VLOOKUP($D55,'b12 Do MD Prep'!$A$7:$V$23,2)))</f>
      </c>
      <c r="F55" s="215">
        <f>IF($D55="","",VLOOKUP($D55,'b12 Do MD Prep'!$A$7:$V$23,3))</f>
      </c>
      <c r="G55" s="366"/>
      <c r="H55" s="215">
        <f>IF($D55="","",VLOOKUP($D55,'b12 Do MD Prep'!$A$7:$V$23,4))</f>
      </c>
      <c r="I55" s="358"/>
      <c r="J55" s="199"/>
      <c r="K55" s="201"/>
      <c r="L55" s="199"/>
      <c r="M55" s="368"/>
      <c r="N55" s="199"/>
      <c r="O55" s="201"/>
      <c r="P55" s="199"/>
      <c r="Q55" s="202"/>
      <c r="R55" s="205"/>
    </row>
    <row r="56" spans="1:18" s="49" customFormat="1" ht="9" customHeight="1">
      <c r="A56" s="307"/>
      <c r="B56" s="359"/>
      <c r="C56" s="359"/>
      <c r="D56" s="359"/>
      <c r="E56" s="215">
        <f>UPPER(IF($D55="","",VLOOKUP($D55,'b12 Do MD Prep'!$A$7:$V$23,7)))</f>
      </c>
      <c r="F56" s="215">
        <f>IF($D55="","",VLOOKUP($D55,'b12 Do MD Prep'!$A$7:$V$23,8))</f>
      </c>
      <c r="G56" s="366"/>
      <c r="H56" s="215">
        <f>IF($D55="","",VLOOKUP($D55,'b12 Do MD Prep'!$A$7:$V$23,9))</f>
      </c>
      <c r="I56" s="360"/>
      <c r="J56" s="191">
        <f>IF(I56="a",E55,IF(I56="b",E57,""))</f>
      </c>
      <c r="K56" s="201"/>
      <c r="L56" s="199"/>
      <c r="M56" s="368"/>
      <c r="N56" s="199"/>
      <c r="O56" s="201"/>
      <c r="P56" s="199"/>
      <c r="Q56" s="202"/>
      <c r="R56" s="205"/>
    </row>
    <row r="57" spans="1:18" s="49" customFormat="1" ht="9" customHeight="1">
      <c r="A57" s="307"/>
      <c r="B57" s="208"/>
      <c r="C57" s="208"/>
      <c r="D57" s="218"/>
      <c r="E57" s="193"/>
      <c r="F57" s="193"/>
      <c r="G57" s="87"/>
      <c r="H57" s="193"/>
      <c r="I57" s="361"/>
      <c r="J57" s="362">
        <f>UPPER(IF(OR(I58="a",I58="as"),E55,IF(OR(I58="b",I58="bs"),E59,)))</f>
      </c>
      <c r="K57" s="363"/>
      <c r="L57" s="199"/>
      <c r="M57" s="368"/>
      <c r="N57" s="199"/>
      <c r="O57" s="201"/>
      <c r="P57" s="199"/>
      <c r="Q57" s="202"/>
      <c r="R57" s="205"/>
    </row>
    <row r="58" spans="1:18" s="49" customFormat="1" ht="9" customHeight="1">
      <c r="A58" s="307"/>
      <c r="B58" s="208"/>
      <c r="C58" s="208"/>
      <c r="D58" s="218"/>
      <c r="E58" s="193"/>
      <c r="F58" s="193"/>
      <c r="G58" s="87"/>
      <c r="H58" s="211" t="s">
        <v>14</v>
      </c>
      <c r="I58" s="220"/>
      <c r="J58" s="364">
        <f>UPPER(IF(OR(I58="a",I58="as"),E56,IF(OR(I58="b",I58="bs"),E60,)))</f>
      </c>
      <c r="K58" s="365"/>
      <c r="L58" s="199"/>
      <c r="M58" s="368"/>
      <c r="N58" s="199"/>
      <c r="O58" s="201"/>
      <c r="P58" s="199"/>
      <c r="Q58" s="202"/>
      <c r="R58" s="205"/>
    </row>
    <row r="59" spans="1:18" s="49" customFormat="1" ht="9" customHeight="1">
      <c r="A59" s="307">
        <v>14</v>
      </c>
      <c r="B59" s="194">
        <f>IF($D59="","",VLOOKUP($D59,'b12 Do MD Prep'!$A$7:$V$23,20))</f>
      </c>
      <c r="C59" s="194">
        <f>IF($D59="","",VLOOKUP($D59,'b12 Do MD Prep'!$A$7:$V$23,21))</f>
      </c>
      <c r="D59" s="195"/>
      <c r="E59" s="215">
        <f>UPPER(IF($D59="","",VLOOKUP($D59,'b12 Do MD Prep'!$A$7:$V$23,2)))</f>
      </c>
      <c r="F59" s="215">
        <f>IF($D59="","",VLOOKUP($D59,'b12 Do MD Prep'!$A$7:$V$23,3))</f>
      </c>
      <c r="G59" s="366"/>
      <c r="H59" s="215">
        <f>IF($D59="","",VLOOKUP($D59,'b12 Do MD Prep'!$A$7:$V$23,4))</f>
      </c>
      <c r="I59" s="367"/>
      <c r="J59" s="199"/>
      <c r="K59" s="368"/>
      <c r="L59" s="235"/>
      <c r="M59" s="372"/>
      <c r="N59" s="199"/>
      <c r="O59" s="201"/>
      <c r="P59" s="199"/>
      <c r="Q59" s="202"/>
      <c r="R59" s="205"/>
    </row>
    <row r="60" spans="1:18" s="49" customFormat="1" ht="9" customHeight="1">
      <c r="A60" s="307"/>
      <c r="B60" s="359"/>
      <c r="C60" s="359"/>
      <c r="D60" s="359"/>
      <c r="E60" s="215">
        <f>UPPER(IF($D59="","",VLOOKUP($D59,'b12 Do MD Prep'!$A$7:$V$23,7)))</f>
      </c>
      <c r="F60" s="215">
        <f>IF($D59="","",VLOOKUP($D59,'b12 Do MD Prep'!$A$7:$V$23,8))</f>
      </c>
      <c r="G60" s="366"/>
      <c r="H60" s="215">
        <f>IF($D59="","",VLOOKUP($D59,'b12 Do MD Prep'!$A$7:$V$23,9))</f>
      </c>
      <c r="I60" s="360"/>
      <c r="J60" s="199"/>
      <c r="K60" s="368"/>
      <c r="L60" s="313"/>
      <c r="M60" s="373"/>
      <c r="N60" s="199"/>
      <c r="O60" s="201"/>
      <c r="P60" s="199"/>
      <c r="Q60" s="202"/>
      <c r="R60" s="205"/>
    </row>
    <row r="61" spans="1:18" s="49" customFormat="1" ht="9" customHeight="1">
      <c r="A61" s="307"/>
      <c r="B61" s="208"/>
      <c r="C61" s="208"/>
      <c r="D61" s="218"/>
      <c r="E61" s="193"/>
      <c r="F61" s="193"/>
      <c r="G61" s="87"/>
      <c r="H61" s="193"/>
      <c r="I61" s="370"/>
      <c r="J61" s="199"/>
      <c r="K61" s="361"/>
      <c r="L61" s="362">
        <f>UPPER(IF(OR(K62="a",K62="as"),J57,IF(OR(K62="b",K62="bs"),J65,)))</f>
      </c>
      <c r="M61" s="368"/>
      <c r="N61" s="199"/>
      <c r="O61" s="201"/>
      <c r="P61" s="199"/>
      <c r="Q61" s="202"/>
      <c r="R61" s="205"/>
    </row>
    <row r="62" spans="1:18" s="49" customFormat="1" ht="9" customHeight="1">
      <c r="A62" s="307"/>
      <c r="B62" s="208"/>
      <c r="C62" s="208"/>
      <c r="D62" s="218"/>
      <c r="E62" s="193"/>
      <c r="F62" s="193"/>
      <c r="G62" s="87"/>
      <c r="H62" s="193"/>
      <c r="I62" s="370"/>
      <c r="J62" s="211" t="s">
        <v>14</v>
      </c>
      <c r="K62" s="220"/>
      <c r="L62" s="364">
        <f>UPPER(IF(OR(K62="a",K62="as"),J58,IF(OR(K62="b",K62="bs"),J66,)))</f>
      </c>
      <c r="M62" s="360"/>
      <c r="N62" s="199"/>
      <c r="O62" s="201"/>
      <c r="P62" s="199"/>
      <c r="Q62" s="202"/>
      <c r="R62" s="205"/>
    </row>
    <row r="63" spans="1:18" s="49" customFormat="1" ht="9" customHeight="1">
      <c r="A63" s="371">
        <v>15</v>
      </c>
      <c r="B63" s="194">
        <f>IF($D63="","",VLOOKUP($D63,'b12 Do MD Prep'!$A$7:$V$23,20))</f>
      </c>
      <c r="C63" s="194">
        <f>IF($D63="","",VLOOKUP($D63,'b12 Do MD Prep'!$A$7:$V$23,21))</f>
      </c>
      <c r="D63" s="195"/>
      <c r="E63" s="215">
        <f>UPPER(IF($D63="","",VLOOKUP($D63,'b12 Do MD Prep'!$A$7:$V$23,2)))</f>
      </c>
      <c r="F63" s="215">
        <f>IF($D63="","",VLOOKUP($D63,'b12 Do MD Prep'!$A$7:$V$23,3))</f>
      </c>
      <c r="G63" s="366"/>
      <c r="H63" s="215">
        <f>IF($D63="","",VLOOKUP($D63,'b12 Do MD Prep'!$A$7:$V$23,4))</f>
      </c>
      <c r="I63" s="358"/>
      <c r="J63" s="199"/>
      <c r="K63" s="368"/>
      <c r="L63" s="199"/>
      <c r="M63" s="201"/>
      <c r="N63" s="235"/>
      <c r="O63" s="201"/>
      <c r="P63" s="199"/>
      <c r="Q63" s="202"/>
      <c r="R63" s="205"/>
    </row>
    <row r="64" spans="1:18" s="49" customFormat="1" ht="9" customHeight="1">
      <c r="A64" s="307"/>
      <c r="B64" s="359"/>
      <c r="C64" s="359"/>
      <c r="D64" s="359"/>
      <c r="E64" s="215">
        <f>UPPER(IF($D63="","",VLOOKUP($D63,'b12 Do MD Prep'!$A$7:$V$23,7)))</f>
      </c>
      <c r="F64" s="215">
        <f>IF($D63="","",VLOOKUP($D63,'b12 Do MD Prep'!$A$7:$V$23,8))</f>
      </c>
      <c r="G64" s="366"/>
      <c r="H64" s="215">
        <f>IF($D63="","",VLOOKUP($D63,'b12 Do MD Prep'!$A$7:$V$23,9))</f>
      </c>
      <c r="I64" s="360"/>
      <c r="J64" s="191">
        <f>IF(I64="a",E63,IF(I64="b",E65,""))</f>
      </c>
      <c r="K64" s="368"/>
      <c r="L64" s="199"/>
      <c r="M64" s="201"/>
      <c r="N64" s="199"/>
      <c r="O64" s="201"/>
      <c r="P64" s="199"/>
      <c r="Q64" s="202"/>
      <c r="R64" s="205"/>
    </row>
    <row r="65" spans="1:18" s="49" customFormat="1" ht="9" customHeight="1">
      <c r="A65" s="307"/>
      <c r="B65" s="208"/>
      <c r="C65" s="208"/>
      <c r="D65" s="208"/>
      <c r="E65" s="232"/>
      <c r="F65" s="232"/>
      <c r="G65" s="378"/>
      <c r="H65" s="232"/>
      <c r="I65" s="361"/>
      <c r="J65" s="362">
        <f>UPPER(IF(OR(I66="a",I66="as"),E63,IF(OR(I66="b",I66="bs"),E67,)))</f>
      </c>
      <c r="K65" s="372"/>
      <c r="L65" s="199"/>
      <c r="M65" s="201"/>
      <c r="N65" s="199"/>
      <c r="O65" s="201"/>
      <c r="P65" s="199"/>
      <c r="Q65" s="202"/>
      <c r="R65" s="205"/>
    </row>
    <row r="66" spans="1:18" s="49" customFormat="1" ht="9" customHeight="1">
      <c r="A66" s="307"/>
      <c r="B66" s="208"/>
      <c r="C66" s="208"/>
      <c r="D66" s="208"/>
      <c r="E66" s="199"/>
      <c r="F66" s="199"/>
      <c r="G66" s="87"/>
      <c r="H66" s="211" t="s">
        <v>14</v>
      </c>
      <c r="I66" s="220"/>
      <c r="J66" s="364">
        <f>UPPER(IF(OR(I66="a",I66="as"),E64,IF(OR(I66="b",I66="bs"),E68,)))</f>
      </c>
      <c r="K66" s="360"/>
      <c r="L66" s="199"/>
      <c r="M66" s="201"/>
      <c r="N66" s="199"/>
      <c r="O66" s="201"/>
      <c r="P66" s="199"/>
      <c r="Q66" s="202"/>
      <c r="R66" s="205"/>
    </row>
    <row r="67" spans="1:18" s="49" customFormat="1" ht="9" customHeight="1">
      <c r="A67" s="377">
        <v>16</v>
      </c>
      <c r="B67" s="194">
        <f>IF($D67="","",VLOOKUP($D67,'b12 Do MD Prep'!$A$7:$V$23,20))</f>
      </c>
      <c r="C67" s="194">
        <f>IF($D67="","",VLOOKUP($D67,'b12 Do MD Prep'!$A$7:$V$23,21))</f>
      </c>
      <c r="D67" s="195"/>
      <c r="E67" s="196">
        <f>UPPER(IF($D67="","",VLOOKUP($D67,'b12 Do MD Prep'!$A$7:$V$23,2)))</f>
      </c>
      <c r="F67" s="196">
        <f>IF($D67="","",VLOOKUP($D67,'b12 Do MD Prep'!$A$7:$V$23,3))</f>
      </c>
      <c r="G67" s="357"/>
      <c r="H67" s="196">
        <f>IF($D67="","",VLOOKUP($D67,'b12 Do MD Prep'!$A$7:$V$23,4))</f>
      </c>
      <c r="I67" s="367"/>
      <c r="J67" s="199"/>
      <c r="K67" s="201"/>
      <c r="L67" s="235"/>
      <c r="M67" s="363"/>
      <c r="N67" s="199"/>
      <c r="O67" s="201"/>
      <c r="P67" s="199"/>
      <c r="Q67" s="202"/>
      <c r="R67" s="205"/>
    </row>
    <row r="68" spans="1:18" s="49" customFormat="1" ht="9" customHeight="1">
      <c r="A68" s="307"/>
      <c r="B68" s="359"/>
      <c r="C68" s="359"/>
      <c r="D68" s="359"/>
      <c r="E68" s="196">
        <f>UPPER(IF($D67="","",VLOOKUP($D67,'b12 Do MD Prep'!$A$7:$V$23,7)))</f>
      </c>
      <c r="F68" s="196">
        <f>IF($D67="","",VLOOKUP($D67,'b12 Do MD Prep'!$A$7:$V$23,8))</f>
      </c>
      <c r="G68" s="357"/>
      <c r="H68" s="196">
        <f>IF($D67="","",VLOOKUP($D67,'b12 Do MD Prep'!$A$7:$V$23,9))</f>
      </c>
      <c r="I68" s="360"/>
      <c r="J68" s="199"/>
      <c r="K68" s="201"/>
      <c r="L68" s="313"/>
      <c r="M68" s="369"/>
      <c r="N68" s="199"/>
      <c r="O68" s="201"/>
      <c r="P68" s="199"/>
      <c r="Q68" s="202"/>
      <c r="R68" s="205"/>
    </row>
    <row r="69" spans="1:18" s="49" customFormat="1" ht="9" customHeight="1">
      <c r="A69" s="379"/>
      <c r="B69" s="380"/>
      <c r="C69" s="380"/>
      <c r="D69" s="381"/>
      <c r="E69" s="234"/>
      <c r="F69" s="234"/>
      <c r="G69" s="188"/>
      <c r="H69" s="234"/>
      <c r="I69" s="382"/>
      <c r="J69" s="203"/>
      <c r="K69" s="204"/>
      <c r="L69" s="203"/>
      <c r="M69" s="204"/>
      <c r="N69" s="203"/>
      <c r="O69" s="204"/>
      <c r="P69" s="203"/>
      <c r="Q69" s="204"/>
      <c r="R69" s="205"/>
    </row>
    <row r="70" spans="1:18" s="2" customFormat="1" ht="6" customHeight="1">
      <c r="A70" s="379"/>
      <c r="B70" s="380"/>
      <c r="C70" s="380"/>
      <c r="D70" s="381"/>
      <c r="E70" s="234"/>
      <c r="F70" s="234"/>
      <c r="G70" s="383"/>
      <c r="H70" s="234"/>
      <c r="I70" s="382"/>
      <c r="J70" s="203"/>
      <c r="K70" s="204"/>
      <c r="L70" s="240"/>
      <c r="M70" s="241"/>
      <c r="N70" s="240"/>
      <c r="O70" s="241"/>
      <c r="P70" s="240"/>
      <c r="Q70" s="241"/>
      <c r="R70" s="242"/>
    </row>
    <row r="71" spans="1:17" s="19" customFormat="1" ht="10.5" customHeight="1">
      <c r="A71" s="243" t="s">
        <v>52</v>
      </c>
      <c r="B71" s="244"/>
      <c r="C71" s="245"/>
      <c r="D71" s="246" t="s">
        <v>53</v>
      </c>
      <c r="E71" s="247" t="s">
        <v>151</v>
      </c>
      <c r="F71" s="247"/>
      <c r="G71" s="247"/>
      <c r="H71" s="308"/>
      <c r="I71" s="247" t="s">
        <v>53</v>
      </c>
      <c r="J71" s="247" t="s">
        <v>55</v>
      </c>
      <c r="K71" s="250"/>
      <c r="L71" s="247" t="s">
        <v>56</v>
      </c>
      <c r="M71" s="251"/>
      <c r="N71" s="252" t="s">
        <v>57</v>
      </c>
      <c r="O71" s="252"/>
      <c r="P71" s="253"/>
      <c r="Q71" s="254"/>
    </row>
    <row r="72" spans="1:17" s="19" customFormat="1" ht="9" customHeight="1">
      <c r="A72" s="256" t="s">
        <v>58</v>
      </c>
      <c r="B72" s="255"/>
      <c r="C72" s="257"/>
      <c r="D72" s="258">
        <v>1</v>
      </c>
      <c r="E72" s="74">
        <f>IF(D72&gt;$Q$79,,UPPER(VLOOKUP(D72,'b12 Do MD Prep'!$A$7:$R$23,2)))</f>
        <v>0</v>
      </c>
      <c r="F72" s="72"/>
      <c r="G72" s="72"/>
      <c r="H72" s="384"/>
      <c r="I72" s="385" t="s">
        <v>59</v>
      </c>
      <c r="J72" s="255"/>
      <c r="K72" s="261"/>
      <c r="L72" s="255"/>
      <c r="M72" s="262"/>
      <c r="N72" s="263" t="s">
        <v>152</v>
      </c>
      <c r="O72" s="264"/>
      <c r="P72" s="264"/>
      <c r="Q72" s="265"/>
    </row>
    <row r="73" spans="1:17" s="19" customFormat="1" ht="9" customHeight="1">
      <c r="A73" s="256" t="s">
        <v>61</v>
      </c>
      <c r="B73" s="255"/>
      <c r="C73" s="257"/>
      <c r="D73" s="258"/>
      <c r="E73" s="74">
        <f>IF(D72&gt;$Q$79,,UPPER(VLOOKUP(D72,'b12 Do MD Prep'!$A$7:$R$23,7)))</f>
        <v>0</v>
      </c>
      <c r="F73" s="72"/>
      <c r="G73" s="72"/>
      <c r="H73" s="384"/>
      <c r="I73" s="385"/>
      <c r="J73" s="255"/>
      <c r="K73" s="261"/>
      <c r="L73" s="255"/>
      <c r="M73" s="262"/>
      <c r="N73" s="268"/>
      <c r="O73" s="267"/>
      <c r="P73" s="268"/>
      <c r="Q73" s="269"/>
    </row>
    <row r="74" spans="1:17" s="19" customFormat="1" ht="9" customHeight="1">
      <c r="A74" s="270" t="s">
        <v>63</v>
      </c>
      <c r="B74" s="268"/>
      <c r="C74" s="271"/>
      <c r="D74" s="258">
        <v>2</v>
      </c>
      <c r="E74" s="74">
        <f>IF(D74&gt;$Q$79,,UPPER(VLOOKUP(D74,'b12 Do MD Prep'!$A$7:$R$23,2)))</f>
        <v>0</v>
      </c>
      <c r="F74" s="72"/>
      <c r="G74" s="72"/>
      <c r="H74" s="384"/>
      <c r="I74" s="385" t="s">
        <v>62</v>
      </c>
      <c r="J74" s="255"/>
      <c r="K74" s="261"/>
      <c r="L74" s="255"/>
      <c r="M74" s="262"/>
      <c r="N74" s="263" t="s">
        <v>65</v>
      </c>
      <c r="O74" s="264"/>
      <c r="P74" s="264"/>
      <c r="Q74" s="265"/>
    </row>
    <row r="75" spans="1:17" s="19" customFormat="1" ht="9" customHeight="1">
      <c r="A75" s="272"/>
      <c r="B75" s="180"/>
      <c r="C75" s="273"/>
      <c r="D75" s="258"/>
      <c r="E75" s="74">
        <f>IF(D74&gt;$Q$79,,UPPER(VLOOKUP(D74,'b12 Do MD Prep'!$A$7:$R$23,7)))</f>
        <v>0</v>
      </c>
      <c r="F75" s="72"/>
      <c r="G75" s="72"/>
      <c r="H75" s="384"/>
      <c r="I75" s="385"/>
      <c r="J75" s="255"/>
      <c r="K75" s="261"/>
      <c r="L75" s="255"/>
      <c r="M75" s="262"/>
      <c r="N75" s="255"/>
      <c r="O75" s="261"/>
      <c r="P75" s="255"/>
      <c r="Q75" s="262"/>
    </row>
    <row r="76" spans="1:17" s="19" customFormat="1" ht="9" customHeight="1">
      <c r="A76" s="274" t="s">
        <v>67</v>
      </c>
      <c r="B76" s="275"/>
      <c r="C76" s="276"/>
      <c r="D76" s="258">
        <v>3</v>
      </c>
      <c r="E76" s="74">
        <f>IF(D76&gt;$Q$79,,UPPER(VLOOKUP(D76,'b12 Do MD Prep'!$A$7:$R$23,2)))</f>
        <v>0</v>
      </c>
      <c r="F76" s="72"/>
      <c r="G76" s="72"/>
      <c r="H76" s="384"/>
      <c r="I76" s="385" t="s">
        <v>64</v>
      </c>
      <c r="J76" s="255"/>
      <c r="K76" s="261"/>
      <c r="L76" s="255"/>
      <c r="M76" s="262"/>
      <c r="N76" s="268"/>
      <c r="O76" s="267"/>
      <c r="P76" s="268"/>
      <c r="Q76" s="269"/>
    </row>
    <row r="77" spans="1:17" s="19" customFormat="1" ht="9" customHeight="1">
      <c r="A77" s="256" t="s">
        <v>58</v>
      </c>
      <c r="B77" s="255"/>
      <c r="C77" s="257"/>
      <c r="D77" s="258"/>
      <c r="E77" s="74">
        <f>IF(D76&gt;$Q$79,,UPPER(VLOOKUP(D76,'b12 Do MD Prep'!$A$7:$R$23,7)))</f>
        <v>0</v>
      </c>
      <c r="F77" s="72"/>
      <c r="G77" s="72"/>
      <c r="H77" s="384"/>
      <c r="I77" s="385"/>
      <c r="J77" s="255"/>
      <c r="K77" s="261"/>
      <c r="L77" s="255"/>
      <c r="M77" s="262"/>
      <c r="N77" s="263" t="s">
        <v>21</v>
      </c>
      <c r="O77" s="264"/>
      <c r="P77" s="264"/>
      <c r="Q77" s="265"/>
    </row>
    <row r="78" spans="1:17" s="19" customFormat="1" ht="9" customHeight="1">
      <c r="A78" s="256" t="s">
        <v>70</v>
      </c>
      <c r="B78" s="255"/>
      <c r="C78" s="277"/>
      <c r="D78" s="258">
        <v>4</v>
      </c>
      <c r="E78" s="74">
        <f>IF(D78&gt;$Q$79,,UPPER(VLOOKUP(D78,'b12 Do MD Prep'!$A$7:$R$23,2)))</f>
        <v>0</v>
      </c>
      <c r="F78" s="72"/>
      <c r="G78" s="72"/>
      <c r="H78" s="384"/>
      <c r="I78" s="385" t="s">
        <v>66</v>
      </c>
      <c r="J78" s="255"/>
      <c r="K78" s="261"/>
      <c r="L78" s="255"/>
      <c r="M78" s="262"/>
      <c r="N78" s="255"/>
      <c r="O78" s="261"/>
      <c r="P78" s="255"/>
      <c r="Q78" s="262"/>
    </row>
    <row r="79" spans="1:17" s="19" customFormat="1" ht="9" customHeight="1">
      <c r="A79" s="270" t="s">
        <v>72</v>
      </c>
      <c r="B79" s="268"/>
      <c r="C79" s="278"/>
      <c r="D79" s="279"/>
      <c r="E79" s="280">
        <f>IF(D78&gt;$Q$79,,UPPER(VLOOKUP(D78,'b12 Do MD Prep'!$A$7:$R$23,7)))</f>
        <v>0</v>
      </c>
      <c r="F79" s="386"/>
      <c r="G79" s="386"/>
      <c r="H79" s="387"/>
      <c r="I79" s="388"/>
      <c r="J79" s="268"/>
      <c r="K79" s="267"/>
      <c r="L79" s="268"/>
      <c r="M79" s="269"/>
      <c r="N79" s="268" t="str">
        <f>Q4</f>
        <v>ΜΟΥΡΤΖΙΟΣ ΧΡΗΣΤΟΣ</v>
      </c>
      <c r="O79" s="267"/>
      <c r="P79" s="268"/>
      <c r="Q79" s="389">
        <f>MIN(4,'b12 Do MD Prep'!$V$5)</f>
        <v>0</v>
      </c>
    </row>
    <row r="80" ht="15.75" customHeight="1"/>
    <row r="81" ht="9" customHeight="1"/>
  </sheetData>
  <mergeCells count="1">
    <mergeCell ref="A4:C4"/>
  </mergeCells>
  <conditionalFormatting sqref="B7 B11 B15 B19 B23 B27 B31 B35 B39 B43 B47 B51 B55 B59 B63 B67">
    <cfRule type="cellIs" priority="1" dxfId="7" operator="equal" stopIfTrue="1">
      <formula>"DA"</formula>
    </cfRule>
  </conditionalFormatting>
  <conditionalFormatting sqref="H10 H58 H42 H50 H34 H26 H18 H66 J30 L22 N38 J62 J46 L54 J14">
    <cfRule type="expression" priority="2" dxfId="4" stopIfTrue="1">
      <formula>AND($N$1="CU",H10="Umpire")</formula>
    </cfRule>
    <cfRule type="expression" priority="3" dxfId="5" stopIfTrue="1">
      <formula>AND($N$1="CU",H10&lt;&gt;"Umpire",I10&lt;&gt;"")</formula>
    </cfRule>
    <cfRule type="expression" priority="4" dxfId="6"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8" stopIfTrue="1">
      <formula>$N$1="CU"</formula>
    </cfRule>
  </conditionalFormatting>
  <conditionalFormatting sqref="E7 E11 E15 E19 E23 E27 E31 E35 E39 E43 E47 E51 E55 E59 E63 E67">
    <cfRule type="cellIs" priority="10" dxfId="10" operator="equal" stopIfTrue="1">
      <formula>"Bye"</formula>
    </cfRule>
  </conditionalFormatting>
  <conditionalFormatting sqref="D7 D11 D15 D19 D23 D27 D31 D35 D39 D43 D47 D51 D55 D59 D63 D67">
    <cfRule type="cellIs" priority="11" dxfId="11"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29">
    <pageSetUpPr fitToPage="1"/>
  </sheetPr>
  <dimension ref="A1:I34"/>
  <sheetViews>
    <sheetView showGridLines="0" showZeros="0" zoomScale="86" zoomScaleNormal="86" workbookViewId="0" topLeftCell="A1">
      <selection activeCell="J7" sqref="J7"/>
    </sheetView>
  </sheetViews>
  <sheetFormatPr defaultColWidth="9.140625" defaultRowHeight="12.75"/>
  <cols>
    <col min="1" max="1" width="10.28125" style="396" customWidth="1"/>
    <col min="2" max="9" width="16.00390625" style="0" customWidth="1"/>
  </cols>
  <sheetData>
    <row r="1" spans="1:9" ht="13.5" thickBot="1">
      <c r="A1" s="391"/>
      <c r="B1" s="33"/>
      <c r="C1" s="392"/>
      <c r="D1" s="393"/>
      <c r="E1" s="394"/>
      <c r="F1" s="405" t="s">
        <v>153</v>
      </c>
      <c r="G1" s="406"/>
      <c r="H1" s="47"/>
      <c r="I1" s="47"/>
    </row>
    <row r="2" spans="1:9" ht="26.25">
      <c r="A2" s="75" t="str">
        <f>'Week SetUp'!$A$6</f>
        <v>8ο ΠΑΝΕΛΛΑΔΙΚΟ</v>
      </c>
      <c r="B2" s="76"/>
      <c r="C2" s="169"/>
      <c r="D2" s="169"/>
      <c r="E2" s="395" t="s">
        <v>162</v>
      </c>
      <c r="F2" s="407" t="s">
        <v>434</v>
      </c>
      <c r="G2" s="408"/>
      <c r="H2" s="169"/>
      <c r="I2" s="169"/>
    </row>
    <row r="3" spans="1:9" ht="13.5" thickBot="1">
      <c r="A3" s="79" t="str">
        <f>'Week SetUp'!$A$8</f>
        <v>OPEN JUNIOR</v>
      </c>
      <c r="B3" s="79"/>
      <c r="C3" s="171"/>
      <c r="D3" s="101"/>
      <c r="E3" s="77"/>
      <c r="F3" s="409" t="s">
        <v>435</v>
      </c>
      <c r="G3" s="410"/>
      <c r="H3" s="101"/>
      <c r="I3" s="101"/>
    </row>
    <row r="4" spans="1:9" s="2" customFormat="1" ht="12.75">
      <c r="A4" s="61" t="s">
        <v>11</v>
      </c>
      <c r="B4" s="61"/>
      <c r="C4" s="61" t="s">
        <v>5</v>
      </c>
      <c r="D4" s="61"/>
      <c r="E4" s="61" t="s">
        <v>6</v>
      </c>
      <c r="F4" s="61" t="s">
        <v>17</v>
      </c>
      <c r="G4" s="61"/>
      <c r="H4" s="61"/>
      <c r="I4" s="62" t="s">
        <v>7</v>
      </c>
    </row>
    <row r="5" spans="1:9" s="2" customFormat="1" ht="16.5" customHeight="1" thickBot="1">
      <c r="A5" s="81">
        <f>'Week SetUp'!$A$10</f>
        <v>40094</v>
      </c>
      <c r="B5" s="176"/>
      <c r="C5" s="176" t="str">
        <f>'Week SetUp'!$C$10</f>
        <v>Ο.Α.ΞΑΝΘΗΣ</v>
      </c>
      <c r="D5" s="176"/>
      <c r="E5" s="176" t="str">
        <f>'Week SetUp'!$D$10</f>
        <v>ΞΑΝΘΗ</v>
      </c>
      <c r="F5" s="107" t="str">
        <f>'Week SetUp'!$A$12</f>
        <v>ΑΓΟΡΙΑ 12</v>
      </c>
      <c r="G5" s="178"/>
      <c r="H5" s="176"/>
      <c r="I5" s="71" t="str">
        <f>'Week SetUp'!$E$10</f>
        <v>ΜΟΥΡΤΖΙΟΣ ΧΡΗΣΤΟΣ</v>
      </c>
    </row>
    <row r="6" spans="1:9" s="397" customFormat="1" ht="18">
      <c r="A6" s="412" t="s">
        <v>163</v>
      </c>
      <c r="B6" s="398" t="s">
        <v>154</v>
      </c>
      <c r="C6" s="398" t="s">
        <v>155</v>
      </c>
      <c r="D6" s="398" t="s">
        <v>156</v>
      </c>
      <c r="E6" s="398" t="s">
        <v>157</v>
      </c>
      <c r="F6" s="398" t="s">
        <v>158</v>
      </c>
      <c r="G6" s="398" t="s">
        <v>159</v>
      </c>
      <c r="H6" s="398" t="s">
        <v>160</v>
      </c>
      <c r="I6" s="399" t="s">
        <v>161</v>
      </c>
    </row>
    <row r="7" spans="1:9" s="3" customFormat="1" ht="15.75" customHeight="1">
      <c r="A7" s="413" t="s">
        <v>164</v>
      </c>
      <c r="B7" s="414"/>
      <c r="C7" s="414"/>
      <c r="D7" s="414"/>
      <c r="E7" s="414"/>
      <c r="F7" s="414"/>
      <c r="G7" s="414"/>
      <c r="H7" s="414"/>
      <c r="I7" s="415"/>
    </row>
    <row r="8" spans="1:9" s="3" customFormat="1" ht="15.75" customHeight="1">
      <c r="A8" s="413" t="s">
        <v>165</v>
      </c>
      <c r="B8" s="414"/>
      <c r="C8" s="414"/>
      <c r="D8" s="414"/>
      <c r="E8" s="414"/>
      <c r="F8" s="414"/>
      <c r="G8" s="414"/>
      <c r="H8" s="414"/>
      <c r="I8" s="415"/>
    </row>
    <row r="9" spans="1:9" s="3" customFormat="1" ht="15.75" customHeight="1">
      <c r="A9" s="413" t="s">
        <v>166</v>
      </c>
      <c r="B9" s="414"/>
      <c r="C9" s="414"/>
      <c r="D9" s="414"/>
      <c r="E9" s="414"/>
      <c r="F9" s="414"/>
      <c r="G9" s="414"/>
      <c r="H9" s="414"/>
      <c r="I9" s="415"/>
    </row>
    <row r="10" spans="1:9" s="3" customFormat="1" ht="15.75" customHeight="1">
      <c r="A10" s="413" t="s">
        <v>167</v>
      </c>
      <c r="B10" s="414"/>
      <c r="C10" s="414"/>
      <c r="D10" s="414"/>
      <c r="E10" s="414"/>
      <c r="F10" s="414"/>
      <c r="G10" s="414"/>
      <c r="H10" s="414"/>
      <c r="I10" s="415"/>
    </row>
    <row r="11" spans="1:9" s="3" customFormat="1" ht="15.75" customHeight="1">
      <c r="A11" s="413" t="s">
        <v>168</v>
      </c>
      <c r="B11" s="414"/>
      <c r="C11" s="414"/>
      <c r="D11" s="414"/>
      <c r="E11" s="414"/>
      <c r="F11" s="414"/>
      <c r="G11" s="414"/>
      <c r="H11" s="414"/>
      <c r="I11" s="415"/>
    </row>
    <row r="12" spans="1:9" s="3" customFormat="1" ht="15.75" customHeight="1">
      <c r="A12" s="413" t="s">
        <v>169</v>
      </c>
      <c r="B12" s="414"/>
      <c r="C12" s="414"/>
      <c r="D12" s="414"/>
      <c r="E12" s="414"/>
      <c r="F12" s="414"/>
      <c r="G12" s="414"/>
      <c r="H12" s="414"/>
      <c r="I12" s="415"/>
    </row>
    <row r="13" spans="1:9" s="3" customFormat="1" ht="15.75" customHeight="1">
      <c r="A13" s="413" t="s">
        <v>170</v>
      </c>
      <c r="B13" s="414"/>
      <c r="C13" s="414"/>
      <c r="D13" s="414"/>
      <c r="E13" s="414"/>
      <c r="F13" s="414"/>
      <c r="G13" s="414"/>
      <c r="H13" s="414"/>
      <c r="I13" s="415"/>
    </row>
    <row r="14" spans="1:9" s="3" customFormat="1" ht="15.75" customHeight="1">
      <c r="A14" s="413" t="s">
        <v>171</v>
      </c>
      <c r="B14" s="414"/>
      <c r="C14" s="414"/>
      <c r="D14" s="414"/>
      <c r="E14" s="414"/>
      <c r="F14" s="414"/>
      <c r="G14" s="414"/>
      <c r="H14" s="414"/>
      <c r="I14" s="415"/>
    </row>
    <row r="15" spans="1:9" s="3" customFormat="1" ht="15.75" customHeight="1">
      <c r="A15" s="413" t="s">
        <v>172</v>
      </c>
      <c r="B15" s="414"/>
      <c r="C15" s="414"/>
      <c r="D15" s="414"/>
      <c r="E15" s="414"/>
      <c r="F15" s="414"/>
      <c r="G15" s="414"/>
      <c r="H15" s="414"/>
      <c r="I15" s="415"/>
    </row>
    <row r="16" spans="1:9" s="3" customFormat="1" ht="15.75" customHeight="1">
      <c r="A16" s="413" t="s">
        <v>173</v>
      </c>
      <c r="B16" s="414"/>
      <c r="C16" s="414"/>
      <c r="D16" s="414"/>
      <c r="E16" s="414"/>
      <c r="F16" s="414"/>
      <c r="G16" s="414"/>
      <c r="H16" s="414"/>
      <c r="I16" s="415"/>
    </row>
    <row r="17" spans="1:9" s="3" customFormat="1" ht="15.75" customHeight="1">
      <c r="A17" s="413" t="s">
        <v>174</v>
      </c>
      <c r="B17" s="414"/>
      <c r="C17" s="414"/>
      <c r="D17" s="414"/>
      <c r="E17" s="414"/>
      <c r="F17" s="414"/>
      <c r="G17" s="414"/>
      <c r="H17" s="414"/>
      <c r="I17" s="415"/>
    </row>
    <row r="18" spans="1:9" s="3" customFormat="1" ht="15.75" customHeight="1">
      <c r="A18" s="413" t="s">
        <v>175</v>
      </c>
      <c r="B18" s="414"/>
      <c r="C18" s="414"/>
      <c r="D18" s="414"/>
      <c r="E18" s="414"/>
      <c r="F18" s="414"/>
      <c r="G18" s="414"/>
      <c r="H18" s="414"/>
      <c r="I18" s="415"/>
    </row>
    <row r="19" spans="1:9" s="3" customFormat="1" ht="15.75" customHeight="1">
      <c r="A19" s="413" t="s">
        <v>176</v>
      </c>
      <c r="B19" s="414"/>
      <c r="C19" s="414"/>
      <c r="D19" s="414"/>
      <c r="E19" s="414"/>
      <c r="F19" s="414"/>
      <c r="G19" s="414"/>
      <c r="H19" s="414"/>
      <c r="I19" s="415"/>
    </row>
    <row r="20" spans="1:9" s="3" customFormat="1" ht="15.75" customHeight="1">
      <c r="A20" s="413" t="s">
        <v>177</v>
      </c>
      <c r="B20" s="414"/>
      <c r="C20" s="414"/>
      <c r="D20" s="414"/>
      <c r="E20" s="414"/>
      <c r="F20" s="414"/>
      <c r="G20" s="414"/>
      <c r="H20" s="414"/>
      <c r="I20" s="415"/>
    </row>
    <row r="21" spans="1:9" s="3" customFormat="1" ht="15.75" customHeight="1">
      <c r="A21" s="413" t="s">
        <v>178</v>
      </c>
      <c r="B21" s="414"/>
      <c r="C21" s="414"/>
      <c r="D21" s="414"/>
      <c r="E21" s="414"/>
      <c r="F21" s="414"/>
      <c r="G21" s="414"/>
      <c r="H21" s="414"/>
      <c r="I21" s="415"/>
    </row>
    <row r="22" spans="1:9" s="3" customFormat="1" ht="15.75" customHeight="1">
      <c r="A22" s="413" t="s">
        <v>179</v>
      </c>
      <c r="B22" s="414"/>
      <c r="C22" s="414"/>
      <c r="D22" s="414"/>
      <c r="E22" s="414"/>
      <c r="F22" s="414"/>
      <c r="G22" s="414"/>
      <c r="H22" s="414"/>
      <c r="I22" s="415"/>
    </row>
    <row r="23" spans="1:9" s="3" customFormat="1" ht="15.75" customHeight="1">
      <c r="A23" s="413" t="s">
        <v>180</v>
      </c>
      <c r="B23" s="414"/>
      <c r="C23" s="414"/>
      <c r="D23" s="414"/>
      <c r="E23" s="414"/>
      <c r="F23" s="414"/>
      <c r="G23" s="414"/>
      <c r="H23" s="414"/>
      <c r="I23" s="415"/>
    </row>
    <row r="24" spans="1:9" s="3" customFormat="1" ht="15.75" customHeight="1">
      <c r="A24" s="413" t="s">
        <v>181</v>
      </c>
      <c r="B24" s="414"/>
      <c r="C24" s="414"/>
      <c r="D24" s="414"/>
      <c r="E24" s="414"/>
      <c r="F24" s="414"/>
      <c r="G24" s="414"/>
      <c r="H24" s="414"/>
      <c r="I24" s="415"/>
    </row>
    <row r="25" spans="1:9" s="3" customFormat="1" ht="15.75" customHeight="1">
      <c r="A25" s="413" t="s">
        <v>182</v>
      </c>
      <c r="B25" s="414"/>
      <c r="C25" s="414"/>
      <c r="D25" s="414"/>
      <c r="E25" s="414"/>
      <c r="F25" s="414"/>
      <c r="G25" s="414"/>
      <c r="H25" s="414"/>
      <c r="I25" s="415"/>
    </row>
    <row r="26" spans="1:9" s="3" customFormat="1" ht="15.75" customHeight="1">
      <c r="A26" s="413" t="s">
        <v>183</v>
      </c>
      <c r="B26" s="414"/>
      <c r="C26" s="414"/>
      <c r="D26" s="414"/>
      <c r="E26" s="414"/>
      <c r="F26" s="414"/>
      <c r="G26" s="414"/>
      <c r="H26" s="414"/>
      <c r="I26" s="415"/>
    </row>
    <row r="27" spans="1:9" s="3" customFormat="1" ht="15.75" customHeight="1">
      <c r="A27" s="413" t="s">
        <v>184</v>
      </c>
      <c r="B27" s="414"/>
      <c r="C27" s="414"/>
      <c r="D27" s="414"/>
      <c r="E27" s="414"/>
      <c r="F27" s="414"/>
      <c r="G27" s="414"/>
      <c r="H27" s="414"/>
      <c r="I27" s="415"/>
    </row>
    <row r="28" spans="1:9" s="3" customFormat="1" ht="15.75" customHeight="1">
      <c r="A28" s="413" t="s">
        <v>185</v>
      </c>
      <c r="B28" s="414"/>
      <c r="C28" s="414"/>
      <c r="D28" s="414"/>
      <c r="E28" s="414"/>
      <c r="F28" s="414"/>
      <c r="G28" s="414"/>
      <c r="H28" s="414"/>
      <c r="I28" s="415"/>
    </row>
    <row r="29" spans="1:9" s="3" customFormat="1" ht="15.75" customHeight="1">
      <c r="A29" s="413" t="s">
        <v>186</v>
      </c>
      <c r="B29" s="414"/>
      <c r="C29" s="414"/>
      <c r="D29" s="414"/>
      <c r="E29" s="414"/>
      <c r="F29" s="414"/>
      <c r="G29" s="414"/>
      <c r="H29" s="414"/>
      <c r="I29" s="415"/>
    </row>
    <row r="30" spans="1:9" s="3" customFormat="1" ht="15.75" customHeight="1">
      <c r="A30" s="413" t="s">
        <v>187</v>
      </c>
      <c r="B30" s="414"/>
      <c r="C30" s="414"/>
      <c r="D30" s="414"/>
      <c r="E30" s="414"/>
      <c r="F30" s="414"/>
      <c r="G30" s="414"/>
      <c r="H30" s="414"/>
      <c r="I30" s="415"/>
    </row>
    <row r="31" spans="1:9" s="3" customFormat="1" ht="15.75" customHeight="1">
      <c r="A31" s="413" t="s">
        <v>188</v>
      </c>
      <c r="B31" s="414"/>
      <c r="C31" s="414"/>
      <c r="D31" s="414"/>
      <c r="E31" s="414"/>
      <c r="F31" s="414"/>
      <c r="G31" s="414"/>
      <c r="H31" s="414"/>
      <c r="I31" s="415"/>
    </row>
    <row r="32" spans="1:9" s="3" customFormat="1" ht="15.75" customHeight="1">
      <c r="A32" s="413" t="s">
        <v>189</v>
      </c>
      <c r="B32" s="414"/>
      <c r="C32" s="414"/>
      <c r="D32" s="414"/>
      <c r="E32" s="414"/>
      <c r="F32" s="414"/>
      <c r="G32" s="414"/>
      <c r="H32" s="414"/>
      <c r="I32" s="415"/>
    </row>
    <row r="33" spans="1:9" s="2" customFormat="1" ht="12.75" customHeight="1">
      <c r="A33" s="416" t="s">
        <v>190</v>
      </c>
      <c r="B33" s="416"/>
      <c r="C33" s="411"/>
      <c r="D33" s="411"/>
      <c r="E33" s="411"/>
      <c r="F33" s="403"/>
      <c r="H33" s="403"/>
      <c r="I33" s="411"/>
    </row>
    <row r="34" spans="1:9" s="92" customFormat="1" ht="12" customHeight="1">
      <c r="A34" s="400" t="s">
        <v>191</v>
      </c>
      <c r="B34" s="400"/>
      <c r="C34" s="400"/>
      <c r="D34" s="417"/>
      <c r="E34" s="403"/>
      <c r="F34" s="418"/>
      <c r="G34" s="403"/>
      <c r="H34" s="403"/>
      <c r="I34" s="403"/>
    </row>
  </sheetData>
  <printOptions horizontalCentered="1"/>
  <pageMargins left="0.35" right="0.35" top="0.39" bottom="0.39" header="0" footer="0"/>
  <pageSetup fitToHeight="1" fitToWidth="1" horizontalDpi="200" verticalDpi="200" orientation="landscape" paperSize="9" r:id="rId2"/>
  <drawing r:id="rId1"/>
</worksheet>
</file>

<file path=xl/worksheets/sheet12.xml><?xml version="1.0" encoding="utf-8"?>
<worksheet xmlns="http://schemas.openxmlformats.org/spreadsheetml/2006/main" xmlns:r="http://schemas.openxmlformats.org/officeDocument/2006/relationships">
  <sheetPr codeName="Sheet30">
    <pageSetUpPr fitToPage="1"/>
  </sheetPr>
  <dimension ref="A1:G39"/>
  <sheetViews>
    <sheetView showGridLines="0" showZeros="0" workbookViewId="0" topLeftCell="A1">
      <pane ySplit="7" topLeftCell="BM8" activePane="bottomLeft" state="frozen"/>
      <selection pane="topLeft" activeCell="A1" sqref="A1"/>
      <selection pane="bottomLeft" activeCell="D1" sqref="D1"/>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8" customWidth="1"/>
  </cols>
  <sheetData>
    <row r="1" spans="1:7" ht="26.25">
      <c r="A1" s="75" t="str">
        <f>'Week SetUp'!$A$6</f>
        <v>8ο ΠΑΝΕΛΛΑΔΙΚΟ</v>
      </c>
      <c r="B1" s="76"/>
      <c r="C1" s="76"/>
      <c r="D1" s="77" t="s">
        <v>406</v>
      </c>
      <c r="E1" s="77"/>
      <c r="F1" s="78"/>
      <c r="G1" s="78"/>
    </row>
    <row r="2" spans="1:7" ht="12.75">
      <c r="A2" s="79" t="str">
        <f>'Week SetUp'!$A$8</f>
        <v>OPEN JUNIOR</v>
      </c>
      <c r="B2" s="79"/>
      <c r="C2" s="68"/>
      <c r="D2" s="419" t="s">
        <v>192</v>
      </c>
      <c r="F2" s="89"/>
      <c r="G2" s="77"/>
    </row>
    <row r="3" spans="1:7" s="2" customFormat="1" ht="12.75">
      <c r="A3" s="61" t="s">
        <v>11</v>
      </c>
      <c r="B3" s="61"/>
      <c r="C3" s="59" t="s">
        <v>5</v>
      </c>
      <c r="D3" s="61" t="s">
        <v>6</v>
      </c>
      <c r="E3" s="59"/>
      <c r="F3" s="90"/>
      <c r="G3" s="62" t="s">
        <v>7</v>
      </c>
    </row>
    <row r="4" spans="1:7" s="2" customFormat="1" ht="13.5" thickBot="1">
      <c r="A4" s="467">
        <f>'Week SetUp'!$A$10</f>
        <v>40094</v>
      </c>
      <c r="B4" s="467"/>
      <c r="C4" s="82" t="str">
        <f>'Week SetUp'!$C$10</f>
        <v>Ο.Α.ΞΑΝΘΗΣ</v>
      </c>
      <c r="D4" s="82" t="str">
        <f>'Week SetUp'!$D$10</f>
        <v>ΞΑΝΘΗ</v>
      </c>
      <c r="E4" s="82"/>
      <c r="F4" s="154"/>
      <c r="G4" s="71" t="str">
        <f>'Week SetUp'!$E$10</f>
        <v>ΜΟΥΡΤΖΙΟΣ ΧΡΗΣΤΟΣ</v>
      </c>
    </row>
    <row r="5" spans="1:7" s="2" customFormat="1" ht="12.75">
      <c r="A5" s="111"/>
      <c r="B5" s="61"/>
      <c r="C5" s="59" t="s">
        <v>22</v>
      </c>
      <c r="D5" s="59" t="s">
        <v>15</v>
      </c>
      <c r="E5" s="61" t="s">
        <v>23</v>
      </c>
      <c r="F5" s="60" t="s">
        <v>24</v>
      </c>
      <c r="G5" s="317"/>
    </row>
    <row r="6" spans="1:7" s="118" customFormat="1" ht="21" customHeight="1" thickBot="1">
      <c r="A6" s="119" t="s">
        <v>25</v>
      </c>
      <c r="B6" s="120"/>
      <c r="C6" s="121"/>
      <c r="D6" s="121"/>
      <c r="E6" s="121"/>
      <c r="F6" s="122"/>
      <c r="G6" s="420"/>
    </row>
    <row r="7" spans="1:7" ht="26.25" customHeight="1" thickBot="1">
      <c r="A7" s="127" t="s">
        <v>19</v>
      </c>
      <c r="B7" s="128" t="s">
        <v>213</v>
      </c>
      <c r="C7" s="128" t="s">
        <v>214</v>
      </c>
      <c r="D7" s="129" t="s">
        <v>217</v>
      </c>
      <c r="E7" s="128" t="s">
        <v>222</v>
      </c>
      <c r="F7" s="311" t="s">
        <v>220</v>
      </c>
      <c r="G7" s="129" t="s">
        <v>193</v>
      </c>
    </row>
    <row r="8" spans="1:7" s="12" customFormat="1" ht="18.75" customHeight="1">
      <c r="A8" s="135">
        <v>1</v>
      </c>
      <c r="B8" s="93"/>
      <c r="C8" s="93"/>
      <c r="D8" s="137"/>
      <c r="E8" s="94"/>
      <c r="F8" s="95"/>
      <c r="G8" s="95"/>
    </row>
    <row r="9" spans="1:7" s="12" customFormat="1" ht="18.75" customHeight="1">
      <c r="A9" s="135">
        <v>2</v>
      </c>
      <c r="B9" s="93"/>
      <c r="C9" s="93"/>
      <c r="D9" s="137"/>
      <c r="E9" s="94"/>
      <c r="F9" s="95"/>
      <c r="G9" s="95"/>
    </row>
    <row r="10" spans="1:7" s="12" customFormat="1" ht="18.75" customHeight="1">
      <c r="A10" s="135">
        <v>3</v>
      </c>
      <c r="B10" s="93"/>
      <c r="C10" s="93"/>
      <c r="D10" s="137"/>
      <c r="E10" s="94"/>
      <c r="F10" s="95"/>
      <c r="G10" s="95"/>
    </row>
    <row r="11" spans="1:7" s="12" customFormat="1" ht="18.75" customHeight="1">
      <c r="A11" s="135">
        <v>4</v>
      </c>
      <c r="B11" s="93"/>
      <c r="C11" s="93"/>
      <c r="D11" s="137"/>
      <c r="E11" s="94"/>
      <c r="F11" s="95"/>
      <c r="G11" s="95"/>
    </row>
    <row r="12" spans="1:7" s="12" customFormat="1" ht="18.75" customHeight="1">
      <c r="A12" s="135">
        <v>5</v>
      </c>
      <c r="B12" s="93"/>
      <c r="C12" s="93"/>
      <c r="D12" s="137"/>
      <c r="E12" s="94"/>
      <c r="F12" s="95"/>
      <c r="G12" s="95"/>
    </row>
    <row r="13" spans="1:7" s="12" customFormat="1" ht="18.75" customHeight="1">
      <c r="A13" s="135">
        <v>6</v>
      </c>
      <c r="B13" s="93"/>
      <c r="C13" s="93"/>
      <c r="D13" s="137"/>
      <c r="E13" s="94"/>
      <c r="F13" s="95"/>
      <c r="G13" s="95"/>
    </row>
    <row r="14" spans="1:7" s="12" customFormat="1" ht="18.75" customHeight="1">
      <c r="A14" s="135">
        <v>7</v>
      </c>
      <c r="B14" s="93"/>
      <c r="C14" s="93"/>
      <c r="D14" s="137"/>
      <c r="E14" s="94"/>
      <c r="F14" s="95"/>
      <c r="G14" s="95"/>
    </row>
    <row r="15" spans="1:7" s="12" customFormat="1" ht="18.75" customHeight="1">
      <c r="A15" s="135">
        <v>8</v>
      </c>
      <c r="B15" s="93"/>
      <c r="C15" s="93"/>
      <c r="D15" s="137"/>
      <c r="E15" s="94"/>
      <c r="F15" s="95"/>
      <c r="G15" s="95"/>
    </row>
    <row r="16" spans="1:7" s="12" customFormat="1" ht="18.75" customHeight="1">
      <c r="A16" s="135">
        <v>9</v>
      </c>
      <c r="B16" s="93"/>
      <c r="C16" s="93"/>
      <c r="D16" s="137"/>
      <c r="E16" s="94"/>
      <c r="F16" s="95"/>
      <c r="G16" s="95"/>
    </row>
    <row r="17" spans="1:7" s="12" customFormat="1" ht="18.75" customHeight="1">
      <c r="A17" s="135">
        <v>10</v>
      </c>
      <c r="B17" s="93"/>
      <c r="C17" s="93"/>
      <c r="D17" s="137"/>
      <c r="E17" s="94"/>
      <c r="F17" s="95"/>
      <c r="G17" s="95"/>
    </row>
    <row r="18" spans="1:7" s="12" customFormat="1" ht="18.75" customHeight="1">
      <c r="A18" s="135">
        <v>11</v>
      </c>
      <c r="B18" s="93"/>
      <c r="C18" s="93"/>
      <c r="D18" s="137"/>
      <c r="E18" s="94"/>
      <c r="F18" s="95"/>
      <c r="G18" s="95"/>
    </row>
    <row r="19" spans="1:7" s="12" customFormat="1" ht="18.75" customHeight="1">
      <c r="A19" s="135">
        <v>12</v>
      </c>
      <c r="B19" s="93"/>
      <c r="C19" s="93"/>
      <c r="D19" s="137"/>
      <c r="E19" s="94"/>
      <c r="F19" s="95"/>
      <c r="G19" s="95"/>
    </row>
    <row r="20" spans="1:7" s="12" customFormat="1" ht="18.75" customHeight="1">
      <c r="A20" s="135">
        <v>13</v>
      </c>
      <c r="B20" s="93"/>
      <c r="C20" s="93"/>
      <c r="D20" s="137"/>
      <c r="E20" s="94"/>
      <c r="F20" s="95"/>
      <c r="G20" s="95"/>
    </row>
    <row r="21" spans="1:7" s="12" customFormat="1" ht="18.75" customHeight="1">
      <c r="A21" s="135">
        <v>14</v>
      </c>
      <c r="B21" s="93"/>
      <c r="C21" s="93"/>
      <c r="D21" s="137"/>
      <c r="E21" s="94"/>
      <c r="F21" s="95"/>
      <c r="G21" s="95"/>
    </row>
    <row r="22" spans="1:7" s="12" customFormat="1" ht="18.75" customHeight="1">
      <c r="A22" s="135">
        <v>15</v>
      </c>
      <c r="B22" s="93"/>
      <c r="C22" s="93"/>
      <c r="D22" s="137"/>
      <c r="E22" s="94"/>
      <c r="F22" s="95"/>
      <c r="G22" s="95"/>
    </row>
    <row r="23" spans="1:7" s="12" customFormat="1" ht="18.75" customHeight="1">
      <c r="A23" s="135">
        <v>16</v>
      </c>
      <c r="B23" s="93"/>
      <c r="C23" s="93"/>
      <c r="D23" s="137"/>
      <c r="E23" s="94"/>
      <c r="F23" s="95"/>
      <c r="G23" s="95"/>
    </row>
    <row r="24" spans="1:7" s="12" customFormat="1" ht="18.75" customHeight="1">
      <c r="A24" s="135">
        <v>17</v>
      </c>
      <c r="B24" s="93"/>
      <c r="C24" s="93"/>
      <c r="D24" s="137"/>
      <c r="E24" s="94"/>
      <c r="F24" s="95"/>
      <c r="G24" s="95"/>
    </row>
    <row r="25" spans="1:7" s="12" customFormat="1" ht="18.75" customHeight="1">
      <c r="A25" s="135">
        <v>18</v>
      </c>
      <c r="B25" s="93"/>
      <c r="C25" s="93"/>
      <c r="D25" s="137"/>
      <c r="E25" s="94"/>
      <c r="F25" s="95"/>
      <c r="G25" s="95"/>
    </row>
    <row r="26" spans="1:7" s="12" customFormat="1" ht="18.75" customHeight="1">
      <c r="A26" s="135">
        <v>19</v>
      </c>
      <c r="B26" s="93"/>
      <c r="C26" s="93"/>
      <c r="D26" s="137"/>
      <c r="E26" s="94"/>
      <c r="F26" s="95"/>
      <c r="G26" s="95"/>
    </row>
    <row r="27" spans="1:7" s="12" customFormat="1" ht="18.75" customHeight="1">
      <c r="A27" s="135">
        <v>20</v>
      </c>
      <c r="B27" s="93"/>
      <c r="C27" s="93"/>
      <c r="D27" s="137"/>
      <c r="E27" s="94"/>
      <c r="F27" s="95"/>
      <c r="G27" s="95"/>
    </row>
    <row r="28" spans="1:7" s="12" customFormat="1" ht="18.75" customHeight="1">
      <c r="A28" s="135">
        <v>21</v>
      </c>
      <c r="B28" s="93"/>
      <c r="C28" s="93"/>
      <c r="D28" s="137"/>
      <c r="E28" s="94"/>
      <c r="F28" s="95"/>
      <c r="G28" s="95"/>
    </row>
    <row r="29" spans="1:7" s="12" customFormat="1" ht="18.75" customHeight="1">
      <c r="A29" s="135">
        <v>22</v>
      </c>
      <c r="B29" s="93"/>
      <c r="C29" s="93"/>
      <c r="D29" s="137"/>
      <c r="E29" s="94"/>
      <c r="F29" s="95"/>
      <c r="G29" s="95"/>
    </row>
    <row r="30" spans="1:7" s="12" customFormat="1" ht="18.75" customHeight="1">
      <c r="A30" s="135">
        <v>23</v>
      </c>
      <c r="B30" s="93"/>
      <c r="C30" s="93"/>
      <c r="D30" s="137"/>
      <c r="E30" s="94"/>
      <c r="F30" s="95"/>
      <c r="G30" s="95"/>
    </row>
    <row r="31" spans="1:7" s="12" customFormat="1" ht="18.75" customHeight="1">
      <c r="A31" s="135">
        <v>24</v>
      </c>
      <c r="B31" s="93"/>
      <c r="C31" s="93"/>
      <c r="D31" s="137"/>
      <c r="E31" s="94"/>
      <c r="F31" s="95"/>
      <c r="G31" s="95"/>
    </row>
    <row r="32" spans="1:7" s="12" customFormat="1" ht="18.75" customHeight="1">
      <c r="A32" s="135">
        <v>25</v>
      </c>
      <c r="B32" s="93"/>
      <c r="C32" s="93"/>
      <c r="D32" s="137"/>
      <c r="E32" s="94"/>
      <c r="F32" s="95"/>
      <c r="G32" s="95"/>
    </row>
    <row r="33" spans="1:7" s="12" customFormat="1" ht="18.75" customHeight="1">
      <c r="A33" s="135">
        <v>26</v>
      </c>
      <c r="B33" s="93"/>
      <c r="C33" s="93"/>
      <c r="D33" s="137"/>
      <c r="E33" s="94"/>
      <c r="F33" s="95"/>
      <c r="G33" s="95"/>
    </row>
    <row r="34" spans="1:7" s="12" customFormat="1" ht="18.75" customHeight="1">
      <c r="A34" s="135">
        <v>27</v>
      </c>
      <c r="B34" s="93"/>
      <c r="C34" s="93"/>
      <c r="D34" s="137"/>
      <c r="E34" s="94"/>
      <c r="F34" s="95"/>
      <c r="G34" s="95"/>
    </row>
    <row r="35" spans="1:7" s="12" customFormat="1" ht="18.75" customHeight="1">
      <c r="A35" s="135">
        <v>28</v>
      </c>
      <c r="B35" s="93"/>
      <c r="C35" s="93"/>
      <c r="D35" s="137"/>
      <c r="E35" s="94"/>
      <c r="F35" s="95"/>
      <c r="G35" s="95"/>
    </row>
    <row r="36" spans="1:7" s="2" customFormat="1" ht="66.75" customHeight="1" thickBot="1">
      <c r="A36" s="70"/>
      <c r="B36" s="70"/>
      <c r="C36" s="70"/>
      <c r="D36" s="70"/>
      <c r="E36" s="70"/>
      <c r="F36" s="404"/>
      <c r="G36" s="404"/>
    </row>
    <row r="37" spans="1:7" s="2" customFormat="1" ht="12.75">
      <c r="A37" s="421"/>
      <c r="B37" s="422"/>
      <c r="C37" s="423"/>
      <c r="D37" s="424" t="s">
        <v>194</v>
      </c>
      <c r="E37" s="390" t="s">
        <v>16</v>
      </c>
      <c r="F37" s="390"/>
      <c r="G37" s="425"/>
    </row>
    <row r="38" spans="1:7" s="2" customFormat="1" ht="16.5" customHeight="1">
      <c r="A38" s="426"/>
      <c r="B38" s="427"/>
      <c r="C38" s="428"/>
      <c r="D38" s="401"/>
      <c r="E38" s="403"/>
      <c r="F38" s="403"/>
      <c r="G38" s="402"/>
    </row>
    <row r="39" spans="1:7" s="2" customFormat="1" ht="13.5" thickBot="1">
      <c r="A39" s="429"/>
      <c r="B39" s="430"/>
      <c r="C39" s="431"/>
      <c r="D39" s="432"/>
      <c r="E39" s="433" t="str">
        <f>$G$4</f>
        <v>ΜΟΥΡΤΖΙΟΣ ΧΡΗΣΤΟΣ</v>
      </c>
      <c r="F39" s="433"/>
      <c r="G39" s="434"/>
    </row>
  </sheetData>
  <mergeCells count="1">
    <mergeCell ref="A4:B4"/>
  </mergeCells>
  <printOptions horizontalCentered="1"/>
  <pageMargins left="0.35" right="0.35" top="0.39" bottom="0.39" header="0" footer="0"/>
  <pageSetup fitToHeight="1" fitToWidth="1" horizontalDpi="200" verticalDpi="200" orientation="portrait" paperSize="9"/>
  <drawing r:id="rId1"/>
</worksheet>
</file>

<file path=xl/worksheets/sheet13.xml><?xml version="1.0" encoding="utf-8"?>
<worksheet xmlns="http://schemas.openxmlformats.org/spreadsheetml/2006/main" xmlns:r="http://schemas.openxmlformats.org/officeDocument/2006/relationships">
  <sheetPr codeName="Sheet31">
    <pageSetUpPr fitToPage="1"/>
  </sheetPr>
  <dimension ref="A1:G39"/>
  <sheetViews>
    <sheetView showGridLines="0" showZeros="0" workbookViewId="0" topLeftCell="A1">
      <pane ySplit="7" topLeftCell="BM8" activePane="bottomLeft" state="frozen"/>
      <selection pane="topLeft" activeCell="A1" sqref="A1"/>
      <selection pane="bottomLeft" activeCell="D1" sqref="D1"/>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8" customWidth="1"/>
  </cols>
  <sheetData>
    <row r="1" spans="1:7" ht="26.25">
      <c r="A1" s="75" t="str">
        <f>'Week SetUp'!$A$6</f>
        <v>8ο ΠΑΝΕΛΛΑΔΙΚΟ</v>
      </c>
      <c r="B1" s="76"/>
      <c r="C1" s="76"/>
      <c r="D1" s="77" t="s">
        <v>407</v>
      </c>
      <c r="E1" s="77"/>
      <c r="F1" s="78"/>
      <c r="G1" s="78"/>
    </row>
    <row r="2" spans="1:7" ht="12.75">
      <c r="A2" s="79" t="str">
        <f>'Week SetUp'!$A$8</f>
        <v>OPEN JUNIOR</v>
      </c>
      <c r="B2" s="79"/>
      <c r="C2" s="68"/>
      <c r="D2" s="419" t="s">
        <v>192</v>
      </c>
      <c r="F2" s="89"/>
      <c r="G2" s="77"/>
    </row>
    <row r="3" spans="1:7" s="2" customFormat="1" ht="12.75">
      <c r="A3" s="61" t="s">
        <v>11</v>
      </c>
      <c r="B3" s="61"/>
      <c r="C3" s="59" t="s">
        <v>5</v>
      </c>
      <c r="D3" s="61" t="s">
        <v>6</v>
      </c>
      <c r="E3" s="59"/>
      <c r="F3" s="90"/>
      <c r="G3" s="62" t="s">
        <v>7</v>
      </c>
    </row>
    <row r="4" spans="1:7" s="2" customFormat="1" ht="13.5" thickBot="1">
      <c r="A4" s="467">
        <f>'Week SetUp'!$A$10</f>
        <v>40094</v>
      </c>
      <c r="B4" s="467"/>
      <c r="C4" s="82" t="str">
        <f>'Week SetUp'!$C$10</f>
        <v>Ο.Α.ΞΑΝΘΗΣ</v>
      </c>
      <c r="D4" s="82" t="str">
        <f>'Week SetUp'!$D$10</f>
        <v>ΞΑΝΘΗ</v>
      </c>
      <c r="E4" s="82"/>
      <c r="F4" s="154"/>
      <c r="G4" s="71" t="str">
        <f>'Week SetUp'!$E$10</f>
        <v>ΜΟΥΡΤΖΙΟΣ ΧΡΗΣΤΟΣ</v>
      </c>
    </row>
    <row r="5" spans="1:7" s="2" customFormat="1" ht="12.75">
      <c r="A5" s="111"/>
      <c r="B5" s="61"/>
      <c r="C5" s="59" t="s">
        <v>22</v>
      </c>
      <c r="D5" s="59" t="s">
        <v>15</v>
      </c>
      <c r="E5" s="61" t="s">
        <v>23</v>
      </c>
      <c r="F5" s="60" t="s">
        <v>24</v>
      </c>
      <c r="G5" s="317"/>
    </row>
    <row r="6" spans="1:7" s="118" customFormat="1" ht="21" customHeight="1" thickBot="1">
      <c r="A6" s="119" t="s">
        <v>25</v>
      </c>
      <c r="B6" s="120"/>
      <c r="C6" s="121"/>
      <c r="D6" s="121"/>
      <c r="E6" s="121"/>
      <c r="F6" s="122"/>
      <c r="G6" s="420"/>
    </row>
    <row r="7" spans="1:7" ht="28.5" customHeight="1" thickBot="1">
      <c r="A7" s="127" t="s">
        <v>19</v>
      </c>
      <c r="B7" s="128" t="s">
        <v>213</v>
      </c>
      <c r="C7" s="128" t="s">
        <v>214</v>
      </c>
      <c r="D7" s="129" t="s">
        <v>217</v>
      </c>
      <c r="E7" s="128" t="s">
        <v>215</v>
      </c>
      <c r="F7" s="311" t="s">
        <v>220</v>
      </c>
      <c r="G7" s="129" t="s">
        <v>221</v>
      </c>
    </row>
    <row r="8" spans="1:7" s="12" customFormat="1" ht="18.75" customHeight="1">
      <c r="A8" s="135">
        <v>1</v>
      </c>
      <c r="B8" s="93"/>
      <c r="C8" s="93"/>
      <c r="D8" s="137"/>
      <c r="E8" s="94"/>
      <c r="F8" s="95"/>
      <c r="G8" s="95"/>
    </row>
    <row r="9" spans="1:7" s="12" customFormat="1" ht="18.75" customHeight="1">
      <c r="A9" s="135">
        <v>2</v>
      </c>
      <c r="B9" s="93"/>
      <c r="C9" s="93"/>
      <c r="D9" s="137"/>
      <c r="E9" s="94"/>
      <c r="F9" s="95"/>
      <c r="G9" s="95"/>
    </row>
    <row r="10" spans="1:7" s="12" customFormat="1" ht="18.75" customHeight="1">
      <c r="A10" s="135">
        <v>3</v>
      </c>
      <c r="B10" s="93"/>
      <c r="C10" s="93"/>
      <c r="D10" s="137"/>
      <c r="E10" s="94"/>
      <c r="F10" s="95"/>
      <c r="G10" s="95"/>
    </row>
    <row r="11" spans="1:7" s="12" customFormat="1" ht="18.75" customHeight="1">
      <c r="A11" s="135">
        <v>4</v>
      </c>
      <c r="B11" s="93"/>
      <c r="C11" s="93"/>
      <c r="D11" s="137"/>
      <c r="E11" s="94"/>
      <c r="F11" s="95"/>
      <c r="G11" s="95"/>
    </row>
    <row r="12" spans="1:7" s="12" customFormat="1" ht="18.75" customHeight="1">
      <c r="A12" s="135">
        <v>5</v>
      </c>
      <c r="B12" s="93"/>
      <c r="C12" s="93"/>
      <c r="D12" s="137"/>
      <c r="E12" s="94"/>
      <c r="F12" s="95"/>
      <c r="G12" s="95"/>
    </row>
    <row r="13" spans="1:7" s="12" customFormat="1" ht="18.75" customHeight="1">
      <c r="A13" s="135">
        <v>6</v>
      </c>
      <c r="B13" s="93"/>
      <c r="C13" s="93"/>
      <c r="D13" s="137"/>
      <c r="E13" s="94"/>
      <c r="F13" s="95"/>
      <c r="G13" s="95"/>
    </row>
    <row r="14" spans="1:7" s="12" customFormat="1" ht="18.75" customHeight="1">
      <c r="A14" s="135">
        <v>7</v>
      </c>
      <c r="B14" s="93"/>
      <c r="C14" s="93"/>
      <c r="D14" s="137"/>
      <c r="E14" s="94"/>
      <c r="F14" s="95"/>
      <c r="G14" s="95"/>
    </row>
    <row r="15" spans="1:7" s="12" customFormat="1" ht="18.75" customHeight="1">
      <c r="A15" s="135">
        <v>8</v>
      </c>
      <c r="B15" s="93"/>
      <c r="C15" s="93"/>
      <c r="D15" s="137"/>
      <c r="E15" s="94"/>
      <c r="F15" s="95"/>
      <c r="G15" s="95"/>
    </row>
    <row r="16" spans="1:7" s="12" customFormat="1" ht="18.75" customHeight="1">
      <c r="A16" s="135">
        <v>9</v>
      </c>
      <c r="B16" s="93"/>
      <c r="C16" s="93"/>
      <c r="D16" s="137"/>
      <c r="E16" s="94"/>
      <c r="F16" s="95"/>
      <c r="G16" s="95"/>
    </row>
    <row r="17" spans="1:7" s="12" customFormat="1" ht="18.75" customHeight="1">
      <c r="A17" s="135">
        <v>10</v>
      </c>
      <c r="B17" s="93"/>
      <c r="C17" s="93"/>
      <c r="D17" s="137"/>
      <c r="E17" s="94"/>
      <c r="F17" s="95"/>
      <c r="G17" s="95"/>
    </row>
    <row r="18" spans="1:7" s="12" customFormat="1" ht="18.75" customHeight="1">
      <c r="A18" s="135">
        <v>11</v>
      </c>
      <c r="B18" s="93"/>
      <c r="C18" s="93"/>
      <c r="D18" s="137"/>
      <c r="E18" s="94"/>
      <c r="F18" s="95"/>
      <c r="G18" s="95"/>
    </row>
    <row r="19" spans="1:7" s="12" customFormat="1" ht="18.75" customHeight="1">
      <c r="A19" s="135">
        <v>12</v>
      </c>
      <c r="B19" s="93"/>
      <c r="C19" s="93"/>
      <c r="D19" s="137"/>
      <c r="E19" s="94"/>
      <c r="F19" s="95"/>
      <c r="G19" s="95"/>
    </row>
    <row r="20" spans="1:7" s="12" customFormat="1" ht="18.75" customHeight="1">
      <c r="A20" s="135">
        <v>13</v>
      </c>
      <c r="B20" s="93"/>
      <c r="C20" s="93"/>
      <c r="D20" s="137"/>
      <c r="E20" s="94"/>
      <c r="F20" s="95"/>
      <c r="G20" s="95"/>
    </row>
    <row r="21" spans="1:7" s="12" customFormat="1" ht="18.75" customHeight="1">
      <c r="A21" s="135">
        <v>14</v>
      </c>
      <c r="B21" s="93"/>
      <c r="C21" s="93"/>
      <c r="D21" s="137"/>
      <c r="E21" s="94"/>
      <c r="F21" s="95"/>
      <c r="G21" s="95"/>
    </row>
    <row r="22" spans="1:7" s="12" customFormat="1" ht="18.75" customHeight="1">
      <c r="A22" s="135">
        <v>15</v>
      </c>
      <c r="B22" s="93"/>
      <c r="C22" s="93"/>
      <c r="D22" s="137"/>
      <c r="E22" s="94"/>
      <c r="F22" s="95"/>
      <c r="G22" s="95"/>
    </row>
    <row r="23" spans="1:7" s="12" customFormat="1" ht="18.75" customHeight="1">
      <c r="A23" s="135">
        <v>16</v>
      </c>
      <c r="B23" s="93"/>
      <c r="C23" s="93"/>
      <c r="D23" s="137"/>
      <c r="E23" s="94"/>
      <c r="F23" s="95"/>
      <c r="G23" s="95"/>
    </row>
    <row r="24" spans="1:7" s="12" customFormat="1" ht="18.75" customHeight="1">
      <c r="A24" s="135">
        <v>17</v>
      </c>
      <c r="B24" s="93"/>
      <c r="C24" s="93"/>
      <c r="D24" s="137"/>
      <c r="E24" s="94"/>
      <c r="F24" s="95"/>
      <c r="G24" s="95"/>
    </row>
    <row r="25" spans="1:7" s="12" customFormat="1" ht="18.75" customHeight="1">
      <c r="A25" s="135">
        <v>18</v>
      </c>
      <c r="B25" s="93"/>
      <c r="C25" s="93"/>
      <c r="D25" s="137"/>
      <c r="E25" s="94"/>
      <c r="F25" s="95"/>
      <c r="G25" s="95"/>
    </row>
    <row r="26" spans="1:7" s="12" customFormat="1" ht="18.75" customHeight="1">
      <c r="A26" s="135">
        <v>19</v>
      </c>
      <c r="B26" s="93"/>
      <c r="C26" s="93"/>
      <c r="D26" s="137"/>
      <c r="E26" s="94"/>
      <c r="F26" s="95"/>
      <c r="G26" s="95"/>
    </row>
    <row r="27" spans="1:7" s="12" customFormat="1" ht="18.75" customHeight="1">
      <c r="A27" s="135">
        <v>20</v>
      </c>
      <c r="B27" s="93"/>
      <c r="C27" s="93"/>
      <c r="D27" s="137"/>
      <c r="E27" s="94"/>
      <c r="F27" s="95"/>
      <c r="G27" s="95"/>
    </row>
    <row r="28" spans="1:7" s="12" customFormat="1" ht="18.75" customHeight="1">
      <c r="A28" s="135">
        <v>21</v>
      </c>
      <c r="B28" s="93"/>
      <c r="C28" s="93"/>
      <c r="D28" s="137"/>
      <c r="E28" s="94"/>
      <c r="F28" s="95"/>
      <c r="G28" s="95"/>
    </row>
    <row r="29" spans="1:7" s="12" customFormat="1" ht="18.75" customHeight="1">
      <c r="A29" s="135">
        <v>22</v>
      </c>
      <c r="B29" s="93"/>
      <c r="C29" s="93"/>
      <c r="D29" s="137"/>
      <c r="E29" s="94"/>
      <c r="F29" s="95"/>
      <c r="G29" s="95"/>
    </row>
    <row r="30" spans="1:7" s="12" customFormat="1" ht="18.75" customHeight="1">
      <c r="A30" s="135">
        <v>23</v>
      </c>
      <c r="B30" s="93"/>
      <c r="C30" s="93"/>
      <c r="D30" s="137"/>
      <c r="E30" s="94"/>
      <c r="F30" s="95"/>
      <c r="G30" s="95"/>
    </row>
    <row r="31" spans="1:7" s="12" customFormat="1" ht="18.75" customHeight="1">
      <c r="A31" s="135">
        <v>24</v>
      </c>
      <c r="B31" s="93"/>
      <c r="C31" s="93"/>
      <c r="D31" s="137"/>
      <c r="E31" s="94"/>
      <c r="F31" s="95"/>
      <c r="G31" s="95"/>
    </row>
    <row r="32" spans="1:7" s="12" customFormat="1" ht="18.75" customHeight="1">
      <c r="A32" s="135">
        <v>25</v>
      </c>
      <c r="B32" s="93"/>
      <c r="C32" s="93"/>
      <c r="D32" s="137"/>
      <c r="E32" s="94"/>
      <c r="F32" s="95"/>
      <c r="G32" s="95"/>
    </row>
    <row r="33" spans="1:7" s="12" customFormat="1" ht="18.75" customHeight="1">
      <c r="A33" s="135">
        <v>26</v>
      </c>
      <c r="B33" s="93"/>
      <c r="C33" s="93"/>
      <c r="D33" s="137"/>
      <c r="E33" s="94"/>
      <c r="F33" s="95"/>
      <c r="G33" s="95"/>
    </row>
    <row r="34" spans="1:7" s="12" customFormat="1" ht="18.75" customHeight="1">
      <c r="A34" s="135">
        <v>27</v>
      </c>
      <c r="B34" s="93"/>
      <c r="C34" s="93"/>
      <c r="D34" s="137"/>
      <c r="E34" s="94"/>
      <c r="F34" s="95"/>
      <c r="G34" s="95"/>
    </row>
    <row r="35" spans="1:7" s="12" customFormat="1" ht="18.75" customHeight="1">
      <c r="A35" s="135">
        <v>28</v>
      </c>
      <c r="B35" s="93"/>
      <c r="C35" s="93"/>
      <c r="D35" s="137"/>
      <c r="E35" s="94"/>
      <c r="F35" s="95"/>
      <c r="G35" s="95"/>
    </row>
    <row r="36" spans="1:7" s="2" customFormat="1" ht="63.75" customHeight="1" thickBot="1">
      <c r="A36" s="70"/>
      <c r="B36" s="70"/>
      <c r="C36" s="70"/>
      <c r="D36" s="70"/>
      <c r="E36" s="70"/>
      <c r="F36" s="404"/>
      <c r="G36" s="404"/>
    </row>
    <row r="37" spans="1:7" s="2" customFormat="1" ht="12.75">
      <c r="A37" s="421"/>
      <c r="B37" s="422"/>
      <c r="C37" s="423"/>
      <c r="D37" s="424" t="s">
        <v>194</v>
      </c>
      <c r="E37" s="390" t="s">
        <v>16</v>
      </c>
      <c r="F37" s="390"/>
      <c r="G37" s="425"/>
    </row>
    <row r="38" spans="1:7" s="2" customFormat="1" ht="16.5" customHeight="1">
      <c r="A38" s="426"/>
      <c r="B38" s="427"/>
      <c r="C38" s="428"/>
      <c r="D38" s="401"/>
      <c r="E38" s="403"/>
      <c r="F38" s="403"/>
      <c r="G38" s="402"/>
    </row>
    <row r="39" spans="1:7" s="2" customFormat="1" ht="13.5" thickBot="1">
      <c r="A39" s="429"/>
      <c r="B39" s="430"/>
      <c r="C39" s="431"/>
      <c r="D39" s="432"/>
      <c r="E39" s="433" t="str">
        <f>$G$4</f>
        <v>ΜΟΥΡΤΖΙΟΣ ΧΡΗΣΤΟΣ</v>
      </c>
      <c r="F39" s="433"/>
      <c r="G39" s="434"/>
    </row>
  </sheetData>
  <mergeCells count="1">
    <mergeCell ref="A4:B4"/>
  </mergeCells>
  <printOptions horizontalCentered="1"/>
  <pageMargins left="0.35" right="0.35" top="0.39" bottom="0.39" header="0" footer="0"/>
  <pageSetup fitToHeight="1" fitToWidth="1"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6"/>
  <dimension ref="A1:R207"/>
  <sheetViews>
    <sheetView showGridLines="0" showZeros="0" zoomScale="86" zoomScaleNormal="86" workbookViewId="0" topLeftCell="A1">
      <pane ySplit="7" topLeftCell="BM26" activePane="bottomLeft" state="frozen"/>
      <selection pane="topLeft" activeCell="A4" sqref="A4:C4"/>
      <selection pane="bottomLeft" activeCell="E1" sqref="E1"/>
    </sheetView>
  </sheetViews>
  <sheetFormatPr defaultColWidth="9.140625" defaultRowHeight="12.75"/>
  <cols>
    <col min="1" max="1" width="4.00390625" style="0" customWidth="1"/>
    <col min="2" max="2" width="19.8515625" style="0" customWidth="1"/>
    <col min="3" max="3" width="18.00390625" style="0" customWidth="1"/>
    <col min="4" max="4" width="29.00390625" style="58" customWidth="1"/>
    <col min="5" max="5" width="10.57421875" style="448" customWidth="1"/>
    <col min="6" max="6" width="21.57421875" style="0" customWidth="1"/>
    <col min="7" max="7" width="16.28125" style="0" customWidth="1"/>
    <col min="8" max="10" width="6.00390625" style="58" customWidth="1"/>
    <col min="11" max="11" width="5.421875" style="58" customWidth="1"/>
    <col min="12" max="12" width="6.00390625" style="58" hidden="1" customWidth="1"/>
    <col min="13" max="13" width="5.28125" style="58" hidden="1" customWidth="1"/>
    <col min="14" max="14" width="2.28125" style="97" hidden="1" customWidth="1"/>
    <col min="15" max="15" width="5.421875" style="58" hidden="1" customWidth="1"/>
    <col min="16" max="18" width="6.00390625" style="58" customWidth="1"/>
  </cols>
  <sheetData>
    <row r="1" spans="1:18" ht="26.25">
      <c r="A1" s="75" t="str">
        <f>'Week SetUp'!$A$6</f>
        <v>8ο ΠΑΝΕΛΛΑΔΙΚΟ</v>
      </c>
      <c r="B1" s="76"/>
      <c r="C1" s="76"/>
      <c r="D1" s="98"/>
      <c r="E1" s="98"/>
      <c r="F1" s="77" t="s">
        <v>402</v>
      </c>
      <c r="G1" s="77"/>
      <c r="H1" s="80"/>
      <c r="I1" s="78"/>
      <c r="J1" s="78"/>
      <c r="K1" s="78"/>
      <c r="L1" s="78"/>
      <c r="M1" s="78"/>
      <c r="N1" s="99"/>
      <c r="O1" s="78"/>
      <c r="P1" s="78"/>
      <c r="Q1" s="78"/>
      <c r="R1" s="100"/>
    </row>
    <row r="2" spans="1:18" ht="13.5" thickBot="1">
      <c r="A2" s="79" t="str">
        <f>'Week SetUp'!$A$8</f>
        <v>OPEN JUNIOR</v>
      </c>
      <c r="B2" s="79"/>
      <c r="C2" s="68"/>
      <c r="D2" s="89"/>
      <c r="E2" s="89"/>
      <c r="F2" s="101"/>
      <c r="G2" s="101"/>
      <c r="H2" s="89"/>
      <c r="I2" s="89"/>
      <c r="J2" s="89"/>
      <c r="K2" s="89"/>
      <c r="L2" s="77"/>
      <c r="M2" s="77"/>
      <c r="N2" s="102"/>
      <c r="O2" s="77"/>
      <c r="P2" s="103"/>
      <c r="Q2" s="67"/>
      <c r="R2" s="103"/>
    </row>
    <row r="3" spans="1:18" s="2" customFormat="1" ht="12.75">
      <c r="A3" s="61" t="s">
        <v>11</v>
      </c>
      <c r="B3" s="61"/>
      <c r="C3" s="59" t="s">
        <v>5</v>
      </c>
      <c r="D3" s="59"/>
      <c r="E3" s="59"/>
      <c r="F3" s="61" t="s">
        <v>6</v>
      </c>
      <c r="G3" s="61" t="s">
        <v>17</v>
      </c>
      <c r="H3" s="90"/>
      <c r="I3" s="90"/>
      <c r="J3" s="62" t="s">
        <v>7</v>
      </c>
      <c r="K3" s="104" t="s">
        <v>21</v>
      </c>
      <c r="L3" s="105"/>
      <c r="M3" s="105"/>
      <c r="N3" s="105"/>
      <c r="O3" s="105"/>
      <c r="P3" s="105"/>
      <c r="Q3" s="105"/>
      <c r="R3" s="106"/>
    </row>
    <row r="4" spans="1:18" s="2" customFormat="1" ht="13.5" thickBot="1">
      <c r="A4" s="467">
        <f>'Week SetUp'!$A$10</f>
        <v>40094</v>
      </c>
      <c r="B4" s="467"/>
      <c r="C4" s="82" t="str">
        <f>'Week SetUp'!$C$10</f>
        <v>Ο.Α.ΞΑΝΘΗΣ</v>
      </c>
      <c r="D4" s="83"/>
      <c r="E4" s="83"/>
      <c r="F4" s="82" t="str">
        <f>'Week SetUp'!$D$10</f>
        <v>ΞΑΝΘΗ</v>
      </c>
      <c r="G4" s="107" t="str">
        <f>'Week SetUp'!$A$12</f>
        <v>ΑΓΟΡΙΑ 12</v>
      </c>
      <c r="H4" s="83"/>
      <c r="I4" s="154"/>
      <c r="J4" s="71" t="str">
        <f>'Week SetUp'!$E$10</f>
        <v>ΜΟΥΡΤΖΙΟΣ ΧΡΗΣΤΟΣ</v>
      </c>
      <c r="K4" s="309"/>
      <c r="L4" s="84"/>
      <c r="M4" s="109"/>
      <c r="N4" s="109"/>
      <c r="O4" s="84"/>
      <c r="P4" s="84"/>
      <c r="Q4" s="84"/>
      <c r="R4" s="110"/>
    </row>
    <row r="5" spans="1:18" s="2" customFormat="1" ht="12.75">
      <c r="A5" s="111"/>
      <c r="B5" s="61"/>
      <c r="C5" s="59" t="s">
        <v>22</v>
      </c>
      <c r="D5" s="59" t="s">
        <v>15</v>
      </c>
      <c r="E5" s="59"/>
      <c r="F5" s="61" t="s">
        <v>23</v>
      </c>
      <c r="G5" s="59" t="s">
        <v>24</v>
      </c>
      <c r="H5" s="59"/>
      <c r="I5" s="90"/>
      <c r="J5" s="112"/>
      <c r="K5" s="310"/>
      <c r="L5" s="115"/>
      <c r="M5" s="114"/>
      <c r="N5" s="116"/>
      <c r="O5" s="115"/>
      <c r="P5" s="115"/>
      <c r="Q5" s="115"/>
      <c r="R5" s="117"/>
    </row>
    <row r="6" spans="1:18" s="118" customFormat="1" ht="16.5" thickBot="1">
      <c r="A6" s="119" t="s">
        <v>25</v>
      </c>
      <c r="B6" s="120"/>
      <c r="C6" s="121"/>
      <c r="D6" s="122"/>
      <c r="E6" s="122"/>
      <c r="F6" s="121"/>
      <c r="G6" s="121"/>
      <c r="H6" s="123"/>
      <c r="I6" s="123"/>
      <c r="J6" s="123"/>
      <c r="K6" s="124"/>
      <c r="L6" s="123"/>
      <c r="M6" s="123"/>
      <c r="N6" s="125"/>
      <c r="O6" s="123"/>
      <c r="P6" s="123"/>
      <c r="Q6" s="123"/>
      <c r="R6" s="126"/>
    </row>
    <row r="7" spans="1:18" ht="30.75" customHeight="1" thickBot="1">
      <c r="A7" s="127" t="s">
        <v>19</v>
      </c>
      <c r="B7" s="453" t="s">
        <v>213</v>
      </c>
      <c r="C7" s="453" t="s">
        <v>214</v>
      </c>
      <c r="D7" s="453" t="s">
        <v>215</v>
      </c>
      <c r="E7" s="453" t="s">
        <v>216</v>
      </c>
      <c r="F7" s="453" t="s">
        <v>217</v>
      </c>
      <c r="G7" s="454" t="s">
        <v>218</v>
      </c>
      <c r="H7" s="130" t="s">
        <v>133</v>
      </c>
      <c r="I7" s="130" t="s">
        <v>27</v>
      </c>
      <c r="J7" s="130" t="s">
        <v>28</v>
      </c>
      <c r="K7" s="130" t="s">
        <v>18</v>
      </c>
      <c r="L7" s="131"/>
      <c r="M7" s="132"/>
      <c r="N7" s="133"/>
      <c r="O7" s="132"/>
      <c r="P7" s="128" t="s">
        <v>29</v>
      </c>
      <c r="Q7" s="134" t="s">
        <v>30</v>
      </c>
      <c r="R7" s="129" t="s">
        <v>31</v>
      </c>
    </row>
    <row r="8" spans="1:18" s="12" customFormat="1" ht="18.75" customHeight="1">
      <c r="A8" s="135">
        <v>1</v>
      </c>
      <c r="B8" s="93" t="s">
        <v>380</v>
      </c>
      <c r="C8" s="93" t="s">
        <v>286</v>
      </c>
      <c r="D8" s="94" t="s">
        <v>290</v>
      </c>
      <c r="E8" s="450">
        <v>1998</v>
      </c>
      <c r="F8" s="94"/>
      <c r="G8" s="137"/>
      <c r="H8" s="94"/>
      <c r="I8" s="94"/>
      <c r="J8" s="94"/>
      <c r="K8" s="94"/>
      <c r="L8" s="138"/>
      <c r="M8" s="94"/>
      <c r="N8" s="138"/>
      <c r="O8" s="94"/>
      <c r="P8" s="94"/>
      <c r="Q8" s="95"/>
      <c r="R8" s="95"/>
    </row>
    <row r="9" spans="1:18" s="12" customFormat="1" ht="18.75" customHeight="1">
      <c r="A9" s="135">
        <v>2</v>
      </c>
      <c r="B9" s="93" t="s">
        <v>319</v>
      </c>
      <c r="C9" s="93" t="s">
        <v>320</v>
      </c>
      <c r="D9" s="94" t="s">
        <v>321</v>
      </c>
      <c r="E9" s="450">
        <v>1997</v>
      </c>
      <c r="F9" s="94"/>
      <c r="G9" s="137"/>
      <c r="H9" s="94"/>
      <c r="I9" s="94"/>
      <c r="J9" s="94"/>
      <c r="K9" s="94"/>
      <c r="L9" s="138"/>
      <c r="M9" s="94"/>
      <c r="N9" s="138"/>
      <c r="O9" s="94"/>
      <c r="P9" s="94"/>
      <c r="Q9" s="95"/>
      <c r="R9" s="95"/>
    </row>
    <row r="10" spans="1:18" s="12" customFormat="1" ht="18.75" customHeight="1">
      <c r="A10" s="135">
        <v>3</v>
      </c>
      <c r="B10" s="93" t="s">
        <v>382</v>
      </c>
      <c r="C10" s="93" t="s">
        <v>314</v>
      </c>
      <c r="D10" s="94" t="s">
        <v>334</v>
      </c>
      <c r="E10" s="450">
        <v>1997</v>
      </c>
      <c r="F10" s="94"/>
      <c r="G10" s="137"/>
      <c r="H10" s="94"/>
      <c r="I10" s="94"/>
      <c r="J10" s="94"/>
      <c r="K10" s="94"/>
      <c r="L10" s="138"/>
      <c r="M10" s="94"/>
      <c r="N10" s="138"/>
      <c r="O10" s="94"/>
      <c r="P10" s="94"/>
      <c r="Q10" s="95"/>
      <c r="R10" s="95"/>
    </row>
    <row r="11" spans="1:18" s="12" customFormat="1" ht="18.75" customHeight="1">
      <c r="A11" s="135">
        <v>4</v>
      </c>
      <c r="B11" s="93" t="s">
        <v>359</v>
      </c>
      <c r="C11" s="93" t="s">
        <v>286</v>
      </c>
      <c r="D11" s="94" t="s">
        <v>321</v>
      </c>
      <c r="E11" s="450">
        <v>1998</v>
      </c>
      <c r="F11" s="94"/>
      <c r="G11" s="137"/>
      <c r="H11" s="94"/>
      <c r="I11" s="94"/>
      <c r="J11" s="94"/>
      <c r="K11" s="94"/>
      <c r="L11" s="138"/>
      <c r="M11" s="94"/>
      <c r="N11" s="138"/>
      <c r="O11" s="94"/>
      <c r="P11" s="94"/>
      <c r="Q11" s="95"/>
      <c r="R11" s="95"/>
    </row>
    <row r="12" spans="1:18" s="12" customFormat="1" ht="18.75" customHeight="1">
      <c r="A12" s="135">
        <v>5</v>
      </c>
      <c r="B12" s="93" t="s">
        <v>292</v>
      </c>
      <c r="C12" s="93" t="s">
        <v>293</v>
      </c>
      <c r="D12" s="94" t="s">
        <v>294</v>
      </c>
      <c r="E12" s="450">
        <v>1998</v>
      </c>
      <c r="F12" s="94"/>
      <c r="G12" s="137"/>
      <c r="H12" s="94"/>
      <c r="I12" s="94"/>
      <c r="J12" s="94"/>
      <c r="K12" s="94"/>
      <c r="L12" s="138"/>
      <c r="M12" s="94"/>
      <c r="N12" s="138"/>
      <c r="O12" s="94"/>
      <c r="P12" s="94"/>
      <c r="Q12" s="95"/>
      <c r="R12" s="95"/>
    </row>
    <row r="13" spans="1:18" s="12" customFormat="1" ht="18.75" customHeight="1">
      <c r="A13" s="135">
        <v>6</v>
      </c>
      <c r="B13" s="93" t="s">
        <v>330</v>
      </c>
      <c r="C13" s="93" t="s">
        <v>306</v>
      </c>
      <c r="D13" s="94" t="s">
        <v>331</v>
      </c>
      <c r="E13" s="450">
        <v>1998</v>
      </c>
      <c r="F13" s="94"/>
      <c r="G13" s="137"/>
      <c r="H13" s="94"/>
      <c r="I13" s="94"/>
      <c r="J13" s="94"/>
      <c r="K13" s="94"/>
      <c r="L13" s="138"/>
      <c r="M13" s="94"/>
      <c r="N13" s="138"/>
      <c r="O13" s="94"/>
      <c r="P13" s="94"/>
      <c r="Q13" s="95"/>
      <c r="R13" s="95"/>
    </row>
    <row r="14" spans="1:18" s="12" customFormat="1" ht="18.75" customHeight="1">
      <c r="A14" s="135">
        <v>7</v>
      </c>
      <c r="B14" s="93" t="s">
        <v>375</v>
      </c>
      <c r="C14" s="93" t="s">
        <v>376</v>
      </c>
      <c r="D14" s="94" t="s">
        <v>249</v>
      </c>
      <c r="E14" s="450">
        <v>1997</v>
      </c>
      <c r="F14" s="94"/>
      <c r="G14" s="137"/>
      <c r="H14" s="94"/>
      <c r="I14" s="94"/>
      <c r="J14" s="94"/>
      <c r="K14" s="94"/>
      <c r="L14" s="138"/>
      <c r="M14" s="94"/>
      <c r="N14" s="138"/>
      <c r="O14" s="94"/>
      <c r="P14" s="94"/>
      <c r="Q14" s="95"/>
      <c r="R14" s="95"/>
    </row>
    <row r="15" spans="1:18" s="12" customFormat="1" ht="18.75" customHeight="1">
      <c r="A15" s="135">
        <v>8</v>
      </c>
      <c r="B15" s="93" t="s">
        <v>288</v>
      </c>
      <c r="C15" s="93" t="s">
        <v>289</v>
      </c>
      <c r="D15" s="94" t="s">
        <v>290</v>
      </c>
      <c r="E15" s="450">
        <v>1997</v>
      </c>
      <c r="F15" s="94"/>
      <c r="G15" s="137"/>
      <c r="H15" s="94"/>
      <c r="I15" s="94"/>
      <c r="J15" s="94"/>
      <c r="K15" s="94"/>
      <c r="L15" s="138"/>
      <c r="M15" s="94"/>
      <c r="N15" s="138"/>
      <c r="O15" s="94"/>
      <c r="P15" s="94"/>
      <c r="Q15" s="95"/>
      <c r="R15" s="95"/>
    </row>
    <row r="16" spans="1:18" s="12" customFormat="1" ht="18.75" customHeight="1">
      <c r="A16" s="135">
        <v>9</v>
      </c>
      <c r="B16" s="93" t="s">
        <v>340</v>
      </c>
      <c r="C16" s="93" t="s">
        <v>286</v>
      </c>
      <c r="D16" s="94" t="s">
        <v>341</v>
      </c>
      <c r="E16" s="450">
        <v>1998</v>
      </c>
      <c r="F16" s="94"/>
      <c r="G16" s="137"/>
      <c r="H16" s="94"/>
      <c r="I16" s="94"/>
      <c r="J16" s="94"/>
      <c r="K16" s="94"/>
      <c r="L16" s="138"/>
      <c r="M16" s="94"/>
      <c r="N16" s="138"/>
      <c r="O16" s="94"/>
      <c r="P16" s="94"/>
      <c r="Q16" s="95"/>
      <c r="R16" s="95"/>
    </row>
    <row r="17" spans="1:18" s="12" customFormat="1" ht="18.75" customHeight="1">
      <c r="A17" s="135">
        <v>10</v>
      </c>
      <c r="B17" s="93" t="s">
        <v>368</v>
      </c>
      <c r="C17" s="93" t="s">
        <v>369</v>
      </c>
      <c r="D17" s="94" t="s">
        <v>265</v>
      </c>
      <c r="E17" s="450">
        <v>1998</v>
      </c>
      <c r="F17" s="94"/>
      <c r="G17" s="137"/>
      <c r="H17" s="94"/>
      <c r="I17" s="94"/>
      <c r="J17" s="94"/>
      <c r="K17" s="94"/>
      <c r="L17" s="138"/>
      <c r="M17" s="94"/>
      <c r="N17" s="138"/>
      <c r="O17" s="94"/>
      <c r="P17" s="94"/>
      <c r="Q17" s="95"/>
      <c r="R17" s="95"/>
    </row>
    <row r="18" spans="1:18" s="12" customFormat="1" ht="18.75" customHeight="1">
      <c r="A18" s="135">
        <v>11</v>
      </c>
      <c r="B18" s="93" t="s">
        <v>302</v>
      </c>
      <c r="C18" s="93" t="s">
        <v>303</v>
      </c>
      <c r="D18" s="94" t="s">
        <v>304</v>
      </c>
      <c r="E18" s="450">
        <v>1997</v>
      </c>
      <c r="F18" s="94"/>
      <c r="G18" s="137"/>
      <c r="H18" s="94"/>
      <c r="I18" s="94"/>
      <c r="J18" s="94"/>
      <c r="K18" s="94"/>
      <c r="L18" s="138"/>
      <c r="M18" s="94"/>
      <c r="N18" s="138"/>
      <c r="O18" s="94"/>
      <c r="P18" s="94"/>
      <c r="Q18" s="95"/>
      <c r="R18" s="95"/>
    </row>
    <row r="19" spans="1:18" s="12" customFormat="1" ht="18.75" customHeight="1">
      <c r="A19" s="135">
        <v>12</v>
      </c>
      <c r="B19" s="93" t="s">
        <v>333</v>
      </c>
      <c r="C19" s="93" t="s">
        <v>252</v>
      </c>
      <c r="D19" s="94" t="s">
        <v>334</v>
      </c>
      <c r="E19" s="450">
        <v>1997</v>
      </c>
      <c r="F19" s="94"/>
      <c r="G19" s="137"/>
      <c r="H19" s="94"/>
      <c r="I19" s="94"/>
      <c r="J19" s="94"/>
      <c r="K19" s="94"/>
      <c r="L19" s="138"/>
      <c r="M19" s="94"/>
      <c r="N19" s="138"/>
      <c r="O19" s="94"/>
      <c r="P19" s="94"/>
      <c r="Q19" s="95"/>
      <c r="R19" s="95"/>
    </row>
    <row r="20" spans="1:18" s="12" customFormat="1" ht="18.75" customHeight="1">
      <c r="A20" s="135">
        <v>13</v>
      </c>
      <c r="B20" s="93" t="s">
        <v>384</v>
      </c>
      <c r="C20" s="93" t="s">
        <v>344</v>
      </c>
      <c r="D20" s="94" t="s">
        <v>334</v>
      </c>
      <c r="E20" s="450">
        <v>1997</v>
      </c>
      <c r="F20" s="94"/>
      <c r="G20" s="137"/>
      <c r="H20" s="94"/>
      <c r="I20" s="94"/>
      <c r="J20" s="94"/>
      <c r="K20" s="94"/>
      <c r="L20" s="138"/>
      <c r="M20" s="94"/>
      <c r="N20" s="138"/>
      <c r="O20" s="94"/>
      <c r="P20" s="94"/>
      <c r="Q20" s="95"/>
      <c r="R20" s="95"/>
    </row>
    <row r="21" spans="1:18" s="12" customFormat="1" ht="18.75" customHeight="1">
      <c r="A21" s="135">
        <v>14</v>
      </c>
      <c r="B21" s="93" t="s">
        <v>349</v>
      </c>
      <c r="C21" s="93" t="s">
        <v>260</v>
      </c>
      <c r="D21" s="94" t="s">
        <v>249</v>
      </c>
      <c r="E21" s="450">
        <v>1998</v>
      </c>
      <c r="F21" s="94"/>
      <c r="G21" s="137"/>
      <c r="H21" s="94"/>
      <c r="I21" s="94"/>
      <c r="J21" s="94"/>
      <c r="K21" s="94"/>
      <c r="L21" s="138"/>
      <c r="M21" s="94"/>
      <c r="N21" s="138"/>
      <c r="O21" s="94"/>
      <c r="P21" s="94"/>
      <c r="Q21" s="95"/>
      <c r="R21" s="95"/>
    </row>
    <row r="22" spans="1:18" s="12" customFormat="1" ht="18.75" customHeight="1">
      <c r="A22" s="135">
        <v>15</v>
      </c>
      <c r="B22" s="93" t="s">
        <v>378</v>
      </c>
      <c r="C22" s="93" t="s">
        <v>226</v>
      </c>
      <c r="D22" s="94" t="s">
        <v>276</v>
      </c>
      <c r="E22" s="450">
        <v>1998</v>
      </c>
      <c r="F22" s="94"/>
      <c r="G22" s="137"/>
      <c r="H22" s="94"/>
      <c r="I22" s="94"/>
      <c r="J22" s="94"/>
      <c r="K22" s="94"/>
      <c r="L22" s="138"/>
      <c r="M22" s="94"/>
      <c r="N22" s="138"/>
      <c r="O22" s="94"/>
      <c r="P22" s="94"/>
      <c r="Q22" s="95"/>
      <c r="R22" s="95"/>
    </row>
    <row r="23" spans="1:18" s="12" customFormat="1" ht="18.75" customHeight="1">
      <c r="A23" s="135">
        <v>16</v>
      </c>
      <c r="B23" s="93" t="s">
        <v>285</v>
      </c>
      <c r="C23" s="93" t="s">
        <v>286</v>
      </c>
      <c r="D23" s="94" t="s">
        <v>283</v>
      </c>
      <c r="E23" s="450">
        <v>1998</v>
      </c>
      <c r="F23" s="94"/>
      <c r="G23" s="137"/>
      <c r="H23" s="94"/>
      <c r="I23" s="94"/>
      <c r="J23" s="94"/>
      <c r="K23" s="94"/>
      <c r="L23" s="138"/>
      <c r="M23" s="94"/>
      <c r="N23" s="138"/>
      <c r="O23" s="94"/>
      <c r="P23" s="94"/>
      <c r="Q23" s="95"/>
      <c r="R23" s="95"/>
    </row>
    <row r="24" spans="1:18" s="12" customFormat="1" ht="18.75" customHeight="1">
      <c r="A24" s="135">
        <v>17</v>
      </c>
      <c r="B24" s="93" t="s">
        <v>351</v>
      </c>
      <c r="C24" s="93" t="s">
        <v>248</v>
      </c>
      <c r="D24" s="94" t="s">
        <v>352</v>
      </c>
      <c r="E24" s="450">
        <v>1997</v>
      </c>
      <c r="F24" s="94"/>
      <c r="G24" s="137"/>
      <c r="H24" s="94"/>
      <c r="I24" s="94"/>
      <c r="J24" s="94"/>
      <c r="K24" s="94"/>
      <c r="L24" s="138"/>
      <c r="M24" s="94"/>
      <c r="N24" s="138"/>
      <c r="O24" s="94"/>
      <c r="P24" s="94"/>
      <c r="Q24" s="95"/>
      <c r="R24" s="95"/>
    </row>
    <row r="25" spans="1:18" s="12" customFormat="1" ht="18.75" customHeight="1">
      <c r="A25" s="135">
        <v>18</v>
      </c>
      <c r="B25" s="93" t="s">
        <v>309</v>
      </c>
      <c r="C25" s="93" t="s">
        <v>310</v>
      </c>
      <c r="D25" s="94" t="s">
        <v>311</v>
      </c>
      <c r="E25" s="450">
        <v>1998</v>
      </c>
      <c r="F25" s="94"/>
      <c r="G25" s="137"/>
      <c r="H25" s="94"/>
      <c r="I25" s="94"/>
      <c r="J25" s="94"/>
      <c r="K25" s="94"/>
      <c r="L25" s="138"/>
      <c r="M25" s="94"/>
      <c r="N25" s="138"/>
      <c r="O25" s="94"/>
      <c r="P25" s="94"/>
      <c r="Q25" s="95"/>
      <c r="R25" s="95"/>
    </row>
    <row r="26" spans="1:18" s="12" customFormat="1" ht="18.75" customHeight="1">
      <c r="A26" s="135">
        <v>19</v>
      </c>
      <c r="B26" s="93" t="s">
        <v>386</v>
      </c>
      <c r="C26" s="93" t="s">
        <v>314</v>
      </c>
      <c r="D26" s="94" t="s">
        <v>321</v>
      </c>
      <c r="E26" s="450">
        <v>1998</v>
      </c>
      <c r="F26" s="94"/>
      <c r="G26" s="137"/>
      <c r="H26" s="94"/>
      <c r="I26" s="94"/>
      <c r="J26" s="94"/>
      <c r="K26" s="94"/>
      <c r="L26" s="138"/>
      <c r="M26" s="94"/>
      <c r="N26" s="138"/>
      <c r="O26" s="94"/>
      <c r="P26" s="94"/>
      <c r="Q26" s="95"/>
      <c r="R26" s="95"/>
    </row>
    <row r="27" spans="1:18" s="12" customFormat="1" ht="18.75" customHeight="1">
      <c r="A27" s="135">
        <v>20</v>
      </c>
      <c r="B27" s="93" t="s">
        <v>343</v>
      </c>
      <c r="C27" s="93" t="s">
        <v>344</v>
      </c>
      <c r="D27" s="94" t="s">
        <v>279</v>
      </c>
      <c r="E27" s="450">
        <v>1998</v>
      </c>
      <c r="F27" s="94"/>
      <c r="G27" s="137"/>
      <c r="H27" s="94"/>
      <c r="I27" s="94"/>
      <c r="J27" s="94"/>
      <c r="K27" s="94"/>
      <c r="L27" s="138"/>
      <c r="M27" s="94"/>
      <c r="N27" s="138"/>
      <c r="O27" s="94"/>
      <c r="P27" s="94"/>
      <c r="Q27" s="95"/>
      <c r="R27" s="95"/>
    </row>
    <row r="28" spans="1:18" s="12" customFormat="1" ht="18.75" customHeight="1">
      <c r="A28" s="135">
        <v>21</v>
      </c>
      <c r="B28" s="93" t="s">
        <v>363</v>
      </c>
      <c r="C28" s="93" t="s">
        <v>226</v>
      </c>
      <c r="D28" s="94" t="s">
        <v>334</v>
      </c>
      <c r="E28" s="450">
        <v>1997</v>
      </c>
      <c r="F28" s="94"/>
      <c r="G28" s="137"/>
      <c r="H28" s="94"/>
      <c r="I28" s="94"/>
      <c r="J28" s="94"/>
      <c r="K28" s="94"/>
      <c r="L28" s="138"/>
      <c r="M28" s="94"/>
      <c r="N28" s="138"/>
      <c r="O28" s="94"/>
      <c r="P28" s="94"/>
      <c r="Q28" s="95"/>
      <c r="R28" s="95"/>
    </row>
    <row r="29" spans="1:18" s="12" customFormat="1" ht="18.75" customHeight="1">
      <c r="A29" s="135">
        <v>22</v>
      </c>
      <c r="B29" s="93" t="s">
        <v>356</v>
      </c>
      <c r="C29" s="93" t="s">
        <v>357</v>
      </c>
      <c r="D29" s="94" t="s">
        <v>241</v>
      </c>
      <c r="E29" s="450">
        <v>1998</v>
      </c>
      <c r="F29" s="94"/>
      <c r="G29" s="137"/>
      <c r="H29" s="94"/>
      <c r="I29" s="94"/>
      <c r="J29" s="94"/>
      <c r="K29" s="94"/>
      <c r="L29" s="138"/>
      <c r="M29" s="94"/>
      <c r="N29" s="138"/>
      <c r="O29" s="94"/>
      <c r="P29" s="94"/>
      <c r="Q29" s="95"/>
      <c r="R29" s="95"/>
    </row>
    <row r="30" spans="1:18" s="12" customFormat="1" ht="18.75" customHeight="1">
      <c r="A30" s="135">
        <v>23</v>
      </c>
      <c r="B30" s="93" t="s">
        <v>278</v>
      </c>
      <c r="C30" s="93" t="s">
        <v>306</v>
      </c>
      <c r="D30" s="94" t="s">
        <v>307</v>
      </c>
      <c r="E30" s="450">
        <v>1998</v>
      </c>
      <c r="F30" s="94"/>
      <c r="G30" s="137"/>
      <c r="H30" s="94"/>
      <c r="I30" s="94"/>
      <c r="J30" s="94"/>
      <c r="K30" s="94"/>
      <c r="L30" s="138"/>
      <c r="M30" s="94"/>
      <c r="N30" s="138"/>
      <c r="O30" s="94"/>
      <c r="P30" s="94"/>
      <c r="Q30" s="95"/>
      <c r="R30" s="95"/>
    </row>
    <row r="31" spans="1:18" s="12" customFormat="1" ht="18.75" customHeight="1">
      <c r="A31" s="135">
        <v>24</v>
      </c>
      <c r="B31" s="93" t="s">
        <v>278</v>
      </c>
      <c r="C31" s="93" t="s">
        <v>388</v>
      </c>
      <c r="D31" s="94" t="s">
        <v>389</v>
      </c>
      <c r="E31" s="450">
        <v>1997</v>
      </c>
      <c r="F31" s="94"/>
      <c r="G31" s="137"/>
      <c r="H31" s="94"/>
      <c r="I31" s="94"/>
      <c r="J31" s="94"/>
      <c r="K31" s="94"/>
      <c r="L31" s="138"/>
      <c r="M31" s="94"/>
      <c r="N31" s="138"/>
      <c r="O31" s="94"/>
      <c r="P31" s="94"/>
      <c r="Q31" s="95"/>
      <c r="R31" s="95"/>
    </row>
    <row r="32" spans="1:18" s="12" customFormat="1" ht="18.75" customHeight="1">
      <c r="A32" s="135">
        <v>25</v>
      </c>
      <c r="B32" s="93" t="s">
        <v>391</v>
      </c>
      <c r="C32" s="93" t="s">
        <v>392</v>
      </c>
      <c r="D32" s="94" t="s">
        <v>334</v>
      </c>
      <c r="E32" s="450">
        <v>1998</v>
      </c>
      <c r="F32" s="94"/>
      <c r="G32" s="137"/>
      <c r="H32" s="94"/>
      <c r="I32" s="94"/>
      <c r="J32" s="94"/>
      <c r="K32" s="94"/>
      <c r="L32" s="138"/>
      <c r="M32" s="94"/>
      <c r="N32" s="138"/>
      <c r="O32" s="94"/>
      <c r="P32" s="94"/>
      <c r="Q32" s="95"/>
      <c r="R32" s="95"/>
    </row>
    <row r="33" spans="1:18" s="12" customFormat="1" ht="18.75" customHeight="1">
      <c r="A33" s="135">
        <v>26</v>
      </c>
      <c r="B33" s="93" t="s">
        <v>316</v>
      </c>
      <c r="C33" s="93" t="s">
        <v>317</v>
      </c>
      <c r="D33" s="94" t="s">
        <v>294</v>
      </c>
      <c r="E33" s="450">
        <v>1998</v>
      </c>
      <c r="F33" s="94"/>
      <c r="G33" s="137"/>
      <c r="H33" s="94"/>
      <c r="I33" s="94"/>
      <c r="J33" s="94"/>
      <c r="K33" s="94"/>
      <c r="L33" s="138"/>
      <c r="M33" s="94"/>
      <c r="N33" s="138"/>
      <c r="O33" s="94"/>
      <c r="P33" s="94"/>
      <c r="Q33" s="95"/>
      <c r="R33" s="95"/>
    </row>
    <row r="34" spans="1:18" s="12" customFormat="1" ht="18.75" customHeight="1">
      <c r="A34" s="135">
        <v>27</v>
      </c>
      <c r="B34" s="93" t="s">
        <v>296</v>
      </c>
      <c r="C34" s="93" t="s">
        <v>297</v>
      </c>
      <c r="D34" s="94" t="s">
        <v>298</v>
      </c>
      <c r="E34" s="450">
        <v>1998</v>
      </c>
      <c r="F34" s="94"/>
      <c r="G34" s="137"/>
      <c r="H34" s="94"/>
      <c r="I34" s="94"/>
      <c r="J34" s="94"/>
      <c r="K34" s="94"/>
      <c r="L34" s="138"/>
      <c r="M34" s="94"/>
      <c r="N34" s="138"/>
      <c r="O34" s="94"/>
      <c r="P34" s="94"/>
      <c r="Q34" s="95"/>
      <c r="R34" s="95"/>
    </row>
    <row r="35" spans="1:18" s="12" customFormat="1" ht="18.75" customHeight="1">
      <c r="A35" s="135">
        <v>28</v>
      </c>
      <c r="B35" s="93" t="s">
        <v>313</v>
      </c>
      <c r="C35" s="93" t="s">
        <v>314</v>
      </c>
      <c r="D35" s="94" t="s">
        <v>279</v>
      </c>
      <c r="E35" s="450">
        <v>1998</v>
      </c>
      <c r="F35" s="94"/>
      <c r="G35" s="137"/>
      <c r="H35" s="94"/>
      <c r="I35" s="94"/>
      <c r="J35" s="94"/>
      <c r="K35" s="94"/>
      <c r="L35" s="138"/>
      <c r="M35" s="94"/>
      <c r="N35" s="138"/>
      <c r="O35" s="94"/>
      <c r="P35" s="94"/>
      <c r="Q35" s="95"/>
      <c r="R35" s="95"/>
    </row>
    <row r="36" spans="1:18" s="12" customFormat="1" ht="18.75" customHeight="1">
      <c r="A36" s="135">
        <v>29</v>
      </c>
      <c r="B36" s="93" t="s">
        <v>323</v>
      </c>
      <c r="C36" s="93" t="s">
        <v>324</v>
      </c>
      <c r="D36" s="94" t="s">
        <v>290</v>
      </c>
      <c r="E36" s="450">
        <v>1997</v>
      </c>
      <c r="F36" s="94"/>
      <c r="G36" s="137"/>
      <c r="H36" s="94"/>
      <c r="I36" s="94"/>
      <c r="J36" s="94"/>
      <c r="K36" s="94"/>
      <c r="L36" s="138"/>
      <c r="M36" s="94"/>
      <c r="N36" s="138"/>
      <c r="O36" s="94"/>
      <c r="P36" s="94"/>
      <c r="Q36" s="95"/>
      <c r="R36" s="95"/>
    </row>
    <row r="37" spans="1:18" s="12" customFormat="1" ht="18.75" customHeight="1">
      <c r="A37" s="135">
        <v>30</v>
      </c>
      <c r="B37" s="93" t="s">
        <v>346</v>
      </c>
      <c r="C37" s="93" t="s">
        <v>347</v>
      </c>
      <c r="D37" s="94" t="s">
        <v>276</v>
      </c>
      <c r="E37" s="450">
        <v>1998</v>
      </c>
      <c r="F37" s="94"/>
      <c r="G37" s="137"/>
      <c r="H37" s="94"/>
      <c r="I37" s="94"/>
      <c r="J37" s="94"/>
      <c r="K37" s="94"/>
      <c r="L37" s="138"/>
      <c r="M37" s="94"/>
      <c r="N37" s="138"/>
      <c r="O37" s="94"/>
      <c r="P37" s="94"/>
      <c r="Q37" s="95"/>
      <c r="R37" s="95"/>
    </row>
    <row r="38" spans="1:18" s="12" customFormat="1" ht="18.75" customHeight="1">
      <c r="A38" s="135">
        <v>31</v>
      </c>
      <c r="B38" s="93" t="s">
        <v>326</v>
      </c>
      <c r="C38" s="93" t="s">
        <v>327</v>
      </c>
      <c r="D38" s="94" t="s">
        <v>328</v>
      </c>
      <c r="E38" s="450">
        <v>1998</v>
      </c>
      <c r="F38" s="94"/>
      <c r="G38" s="137"/>
      <c r="H38" s="94"/>
      <c r="I38" s="94"/>
      <c r="J38" s="94"/>
      <c r="K38" s="94"/>
      <c r="L38" s="138"/>
      <c r="M38" s="94"/>
      <c r="N38" s="138"/>
      <c r="O38" s="94"/>
      <c r="P38" s="94"/>
      <c r="Q38" s="95"/>
      <c r="R38" s="95"/>
    </row>
    <row r="39" spans="1:18" s="12" customFormat="1" ht="18.75" customHeight="1">
      <c r="A39" s="135">
        <v>32</v>
      </c>
      <c r="B39" s="93" t="s">
        <v>354</v>
      </c>
      <c r="C39" s="93" t="s">
        <v>248</v>
      </c>
      <c r="D39" s="94" t="s">
        <v>307</v>
      </c>
      <c r="E39" s="450">
        <v>1997</v>
      </c>
      <c r="F39" s="94"/>
      <c r="G39" s="137"/>
      <c r="H39" s="94"/>
      <c r="I39" s="94"/>
      <c r="J39" s="94"/>
      <c r="K39" s="94"/>
      <c r="L39" s="138"/>
      <c r="M39" s="94"/>
      <c r="N39" s="138"/>
      <c r="O39" s="94"/>
      <c r="P39" s="94"/>
      <c r="Q39" s="95"/>
      <c r="R39" s="95"/>
    </row>
    <row r="40" spans="1:18" s="12" customFormat="1" ht="18.75" customHeight="1">
      <c r="A40" s="135">
        <v>33</v>
      </c>
      <c r="B40" s="93" t="s">
        <v>394</v>
      </c>
      <c r="C40" s="93" t="s">
        <v>314</v>
      </c>
      <c r="D40" s="94" t="s">
        <v>334</v>
      </c>
      <c r="E40" s="450">
        <v>1997</v>
      </c>
      <c r="F40" s="94"/>
      <c r="G40" s="137"/>
      <c r="H40" s="94"/>
      <c r="I40" s="94"/>
      <c r="J40" s="94"/>
      <c r="K40" s="94"/>
      <c r="L40" s="138"/>
      <c r="M40" s="94"/>
      <c r="N40" s="138"/>
      <c r="O40" s="94"/>
      <c r="P40" s="94"/>
      <c r="Q40" s="95"/>
      <c r="R40" s="95"/>
    </row>
    <row r="41" spans="1:18" s="12" customFormat="1" ht="18.75" customHeight="1">
      <c r="A41" s="135">
        <v>34</v>
      </c>
      <c r="B41" s="93" t="s">
        <v>336</v>
      </c>
      <c r="C41" s="93" t="s">
        <v>337</v>
      </c>
      <c r="D41" s="94" t="s">
        <v>338</v>
      </c>
      <c r="E41" s="450">
        <v>1997</v>
      </c>
      <c r="F41" s="94"/>
      <c r="G41" s="137"/>
      <c r="H41" s="94"/>
      <c r="I41" s="94"/>
      <c r="J41" s="94"/>
      <c r="K41" s="94"/>
      <c r="L41" s="138"/>
      <c r="M41" s="94"/>
      <c r="N41" s="138"/>
      <c r="O41" s="94"/>
      <c r="P41" s="94"/>
      <c r="Q41" s="95"/>
      <c r="R41" s="95"/>
    </row>
    <row r="42" spans="1:18" s="12" customFormat="1" ht="18.75" customHeight="1">
      <c r="A42" s="135">
        <v>35</v>
      </c>
      <c r="B42" s="93" t="s">
        <v>365</v>
      </c>
      <c r="C42" s="93" t="s">
        <v>366</v>
      </c>
      <c r="D42" s="94" t="s">
        <v>334</v>
      </c>
      <c r="E42" s="450">
        <v>1997</v>
      </c>
      <c r="F42" s="94"/>
      <c r="G42" s="137"/>
      <c r="H42" s="94"/>
      <c r="I42" s="94"/>
      <c r="J42" s="94"/>
      <c r="K42" s="94"/>
      <c r="L42" s="138"/>
      <c r="M42" s="94"/>
      <c r="N42" s="138"/>
      <c r="O42" s="94"/>
      <c r="P42" s="94"/>
      <c r="Q42" s="95"/>
      <c r="R42" s="95"/>
    </row>
    <row r="43" spans="1:18" s="12" customFormat="1" ht="18.75" customHeight="1">
      <c r="A43" s="135">
        <v>36</v>
      </c>
      <c r="B43" s="93" t="s">
        <v>300</v>
      </c>
      <c r="C43" s="93" t="s">
        <v>282</v>
      </c>
      <c r="D43" s="94" t="s">
        <v>272</v>
      </c>
      <c r="E43" s="450">
        <v>1998</v>
      </c>
      <c r="F43" s="94"/>
      <c r="G43" s="137"/>
      <c r="H43" s="94"/>
      <c r="I43" s="94"/>
      <c r="J43" s="94"/>
      <c r="K43" s="94"/>
      <c r="L43" s="138"/>
      <c r="M43" s="94"/>
      <c r="N43" s="138"/>
      <c r="O43" s="94"/>
      <c r="P43" s="94"/>
      <c r="Q43" s="95"/>
      <c r="R43" s="95"/>
    </row>
    <row r="44" spans="1:18" s="12" customFormat="1" ht="18.75" customHeight="1">
      <c r="A44" s="135">
        <v>37</v>
      </c>
      <c r="B44" s="93" t="s">
        <v>371</v>
      </c>
      <c r="C44" s="93" t="s">
        <v>372</v>
      </c>
      <c r="D44" s="94" t="s">
        <v>373</v>
      </c>
      <c r="E44" s="450">
        <v>1998</v>
      </c>
      <c r="F44" s="94"/>
      <c r="G44" s="137"/>
      <c r="H44" s="94"/>
      <c r="I44" s="94"/>
      <c r="J44" s="94"/>
      <c r="K44" s="94"/>
      <c r="L44" s="138"/>
      <c r="M44" s="94"/>
      <c r="N44" s="138"/>
      <c r="O44" s="94"/>
      <c r="P44" s="94"/>
      <c r="Q44" s="95"/>
      <c r="R44" s="95"/>
    </row>
    <row r="45" spans="1:18" s="12" customFormat="1" ht="18.75" customHeight="1">
      <c r="A45" s="135">
        <v>38</v>
      </c>
      <c r="B45" s="93" t="s">
        <v>396</v>
      </c>
      <c r="C45" s="93" t="s">
        <v>234</v>
      </c>
      <c r="D45" s="94" t="s">
        <v>334</v>
      </c>
      <c r="E45" s="450">
        <v>1998</v>
      </c>
      <c r="F45" s="94"/>
      <c r="G45" s="137"/>
      <c r="H45" s="94"/>
      <c r="I45" s="94"/>
      <c r="J45" s="94"/>
      <c r="K45" s="94"/>
      <c r="L45" s="138"/>
      <c r="M45" s="94"/>
      <c r="N45" s="138"/>
      <c r="O45" s="94"/>
      <c r="P45" s="94"/>
      <c r="Q45" s="95"/>
      <c r="R45" s="95"/>
    </row>
    <row r="46" spans="1:18" s="12" customFormat="1" ht="18.75" customHeight="1">
      <c r="A46" s="135">
        <v>39</v>
      </c>
      <c r="B46" s="93" t="s">
        <v>361</v>
      </c>
      <c r="C46" s="93" t="s">
        <v>248</v>
      </c>
      <c r="D46" s="94" t="s">
        <v>338</v>
      </c>
      <c r="E46" s="450">
        <v>1998</v>
      </c>
      <c r="F46" s="94"/>
      <c r="G46" s="137"/>
      <c r="H46" s="94"/>
      <c r="I46" s="94"/>
      <c r="J46" s="94"/>
      <c r="K46" s="94"/>
      <c r="L46" s="138"/>
      <c r="M46" s="94"/>
      <c r="N46" s="138"/>
      <c r="O46" s="94"/>
      <c r="P46" s="94"/>
      <c r="Q46" s="95"/>
      <c r="R46" s="95"/>
    </row>
    <row r="47" spans="1:18" s="12" customFormat="1" ht="18.75" customHeight="1">
      <c r="A47" s="135">
        <v>40</v>
      </c>
      <c r="B47" s="93"/>
      <c r="C47" s="93"/>
      <c r="D47" s="94"/>
      <c r="E47" s="447"/>
      <c r="F47" s="94"/>
      <c r="G47" s="137"/>
      <c r="H47" s="94"/>
      <c r="I47" s="94"/>
      <c r="J47" s="94"/>
      <c r="K47" s="94"/>
      <c r="L47" s="138"/>
      <c r="M47" s="94"/>
      <c r="N47" s="138"/>
      <c r="O47" s="94"/>
      <c r="P47" s="94"/>
      <c r="Q47" s="95"/>
      <c r="R47" s="95"/>
    </row>
    <row r="48" spans="1:18" s="12" customFormat="1" ht="18.75" customHeight="1">
      <c r="A48" s="135">
        <v>41</v>
      </c>
      <c r="B48" s="93"/>
      <c r="C48" s="93"/>
      <c r="D48" s="94"/>
      <c r="E48" s="447"/>
      <c r="F48" s="94"/>
      <c r="G48" s="137"/>
      <c r="H48" s="94"/>
      <c r="I48" s="94"/>
      <c r="J48" s="94"/>
      <c r="K48" s="94"/>
      <c r="L48" s="138"/>
      <c r="M48" s="94"/>
      <c r="N48" s="138"/>
      <c r="O48" s="94"/>
      <c r="P48" s="94"/>
      <c r="Q48" s="95"/>
      <c r="R48" s="95"/>
    </row>
    <row r="49" spans="1:18" s="12" customFormat="1" ht="18.75" customHeight="1">
      <c r="A49" s="135">
        <v>42</v>
      </c>
      <c r="B49" s="93"/>
      <c r="C49" s="93"/>
      <c r="D49" s="94"/>
      <c r="E49" s="447"/>
      <c r="F49" s="94"/>
      <c r="G49" s="137"/>
      <c r="H49" s="94"/>
      <c r="I49" s="94"/>
      <c r="J49" s="94"/>
      <c r="K49" s="94"/>
      <c r="L49" s="138"/>
      <c r="M49" s="94"/>
      <c r="N49" s="138"/>
      <c r="O49" s="94"/>
      <c r="P49" s="94"/>
      <c r="Q49" s="95"/>
      <c r="R49" s="95"/>
    </row>
    <row r="50" spans="1:18" s="12" customFormat="1" ht="18.75" customHeight="1">
      <c r="A50" s="135">
        <v>43</v>
      </c>
      <c r="B50" s="93"/>
      <c r="C50" s="93"/>
      <c r="D50" s="94"/>
      <c r="E50" s="447"/>
      <c r="F50" s="94"/>
      <c r="G50" s="137"/>
      <c r="H50" s="94"/>
      <c r="I50" s="94"/>
      <c r="J50" s="94"/>
      <c r="K50" s="94"/>
      <c r="L50" s="138"/>
      <c r="M50" s="94"/>
      <c r="N50" s="138"/>
      <c r="O50" s="94"/>
      <c r="P50" s="94"/>
      <c r="Q50" s="95"/>
      <c r="R50" s="95"/>
    </row>
    <row r="51" spans="1:18" s="12" customFormat="1" ht="18.75" customHeight="1">
      <c r="A51" s="135">
        <v>44</v>
      </c>
      <c r="B51" s="93"/>
      <c r="C51" s="93"/>
      <c r="D51" s="94"/>
      <c r="E51" s="447"/>
      <c r="F51" s="94"/>
      <c r="G51" s="137"/>
      <c r="H51" s="94"/>
      <c r="I51" s="94"/>
      <c r="J51" s="94"/>
      <c r="K51" s="94"/>
      <c r="L51" s="138"/>
      <c r="M51" s="94"/>
      <c r="N51" s="138"/>
      <c r="O51" s="94"/>
      <c r="P51" s="94"/>
      <c r="Q51" s="95"/>
      <c r="R51" s="95"/>
    </row>
    <row r="52" spans="1:18" s="12" customFormat="1" ht="18.75" customHeight="1">
      <c r="A52" s="135">
        <v>45</v>
      </c>
      <c r="B52" s="93"/>
      <c r="C52" s="93"/>
      <c r="D52" s="94"/>
      <c r="E52" s="447"/>
      <c r="F52" s="94"/>
      <c r="G52" s="137"/>
      <c r="H52" s="94"/>
      <c r="I52" s="94"/>
      <c r="J52" s="94"/>
      <c r="K52" s="94"/>
      <c r="L52" s="138"/>
      <c r="M52" s="94"/>
      <c r="N52" s="138"/>
      <c r="O52" s="94"/>
      <c r="P52" s="94"/>
      <c r="Q52" s="95"/>
      <c r="R52" s="95"/>
    </row>
    <row r="53" spans="1:18" s="12" customFormat="1" ht="18.75" customHeight="1">
      <c r="A53" s="135">
        <v>46</v>
      </c>
      <c r="B53" s="93"/>
      <c r="C53" s="93"/>
      <c r="D53" s="94"/>
      <c r="E53" s="447"/>
      <c r="F53" s="94"/>
      <c r="G53" s="137"/>
      <c r="H53" s="94"/>
      <c r="I53" s="94"/>
      <c r="J53" s="94"/>
      <c r="K53" s="94"/>
      <c r="L53" s="138"/>
      <c r="M53" s="94"/>
      <c r="N53" s="138"/>
      <c r="O53" s="94"/>
      <c r="P53" s="94"/>
      <c r="Q53" s="95"/>
      <c r="R53" s="95"/>
    </row>
    <row r="54" spans="1:18" s="12" customFormat="1" ht="18.75" customHeight="1">
      <c r="A54" s="135">
        <v>47</v>
      </c>
      <c r="B54" s="93"/>
      <c r="C54" s="93"/>
      <c r="D54" s="94"/>
      <c r="E54" s="447"/>
      <c r="F54" s="94"/>
      <c r="G54" s="137"/>
      <c r="H54" s="94"/>
      <c r="I54" s="94"/>
      <c r="J54" s="94"/>
      <c r="K54" s="94"/>
      <c r="L54" s="138"/>
      <c r="M54" s="94"/>
      <c r="N54" s="138"/>
      <c r="O54" s="94"/>
      <c r="P54" s="94"/>
      <c r="Q54" s="95"/>
      <c r="R54" s="95"/>
    </row>
    <row r="55" spans="1:18" s="12" customFormat="1" ht="18.75" customHeight="1">
      <c r="A55" s="135">
        <v>48</v>
      </c>
      <c r="B55" s="93"/>
      <c r="C55" s="93"/>
      <c r="D55" s="94"/>
      <c r="E55" s="447"/>
      <c r="F55" s="94"/>
      <c r="G55" s="137"/>
      <c r="H55" s="94"/>
      <c r="I55" s="94"/>
      <c r="J55" s="94"/>
      <c r="K55" s="94"/>
      <c r="L55" s="138"/>
      <c r="M55" s="94"/>
      <c r="N55" s="138"/>
      <c r="O55" s="94"/>
      <c r="P55" s="94"/>
      <c r="Q55" s="95"/>
      <c r="R55" s="95"/>
    </row>
    <row r="56" spans="1:18" s="12" customFormat="1" ht="18.75" customHeight="1">
      <c r="A56" s="135">
        <v>49</v>
      </c>
      <c r="B56" s="93"/>
      <c r="C56" s="93"/>
      <c r="D56" s="94"/>
      <c r="E56" s="447"/>
      <c r="F56" s="94"/>
      <c r="G56" s="137"/>
      <c r="H56" s="94"/>
      <c r="I56" s="94"/>
      <c r="J56" s="94"/>
      <c r="K56" s="94"/>
      <c r="L56" s="138"/>
      <c r="M56" s="94"/>
      <c r="N56" s="138"/>
      <c r="O56" s="94"/>
      <c r="P56" s="94"/>
      <c r="Q56" s="95"/>
      <c r="R56" s="95"/>
    </row>
    <row r="57" spans="1:18" s="12" customFormat="1" ht="18.75" customHeight="1">
      <c r="A57" s="135">
        <v>50</v>
      </c>
      <c r="B57" s="93"/>
      <c r="C57" s="93"/>
      <c r="D57" s="94"/>
      <c r="E57" s="447"/>
      <c r="F57" s="94"/>
      <c r="G57" s="137"/>
      <c r="H57" s="94"/>
      <c r="I57" s="94"/>
      <c r="J57" s="94"/>
      <c r="K57" s="94"/>
      <c r="L57" s="138"/>
      <c r="M57" s="94"/>
      <c r="N57" s="138"/>
      <c r="O57" s="94"/>
      <c r="P57" s="94"/>
      <c r="Q57" s="95"/>
      <c r="R57" s="95"/>
    </row>
    <row r="58" spans="1:18" s="12" customFormat="1" ht="18.75" customHeight="1">
      <c r="A58" s="135">
        <v>51</v>
      </c>
      <c r="B58" s="93"/>
      <c r="C58" s="93"/>
      <c r="D58" s="94"/>
      <c r="E58" s="447"/>
      <c r="F58" s="94"/>
      <c r="G58" s="137"/>
      <c r="H58" s="94"/>
      <c r="I58" s="94"/>
      <c r="J58" s="94"/>
      <c r="K58" s="94"/>
      <c r="L58" s="138"/>
      <c r="M58" s="94"/>
      <c r="N58" s="138"/>
      <c r="O58" s="94"/>
      <c r="P58" s="94"/>
      <c r="Q58" s="95"/>
      <c r="R58" s="95"/>
    </row>
    <row r="59" spans="1:18" s="12" customFormat="1" ht="18.75" customHeight="1">
      <c r="A59" s="135">
        <v>52</v>
      </c>
      <c r="B59" s="93"/>
      <c r="C59" s="93"/>
      <c r="D59" s="94"/>
      <c r="E59" s="447"/>
      <c r="F59" s="94"/>
      <c r="G59" s="137"/>
      <c r="H59" s="94"/>
      <c r="I59" s="94"/>
      <c r="J59" s="94"/>
      <c r="K59" s="94"/>
      <c r="L59" s="138"/>
      <c r="M59" s="94"/>
      <c r="N59" s="138"/>
      <c r="O59" s="94"/>
      <c r="P59" s="94"/>
      <c r="Q59" s="95"/>
      <c r="R59" s="95"/>
    </row>
    <row r="60" spans="1:18" s="12" customFormat="1" ht="18.75" customHeight="1">
      <c r="A60" s="135">
        <v>53</v>
      </c>
      <c r="B60" s="93"/>
      <c r="C60" s="93"/>
      <c r="D60" s="94"/>
      <c r="E60" s="447"/>
      <c r="F60" s="94"/>
      <c r="G60" s="137"/>
      <c r="H60" s="94"/>
      <c r="I60" s="94"/>
      <c r="J60" s="94"/>
      <c r="K60" s="94"/>
      <c r="L60" s="138"/>
      <c r="M60" s="94"/>
      <c r="N60" s="138"/>
      <c r="O60" s="94"/>
      <c r="P60" s="94"/>
      <c r="Q60" s="95"/>
      <c r="R60" s="95"/>
    </row>
    <row r="61" spans="1:18" s="12" customFormat="1" ht="18.75" customHeight="1">
      <c r="A61" s="135">
        <v>54</v>
      </c>
      <c r="B61" s="93"/>
      <c r="C61" s="93"/>
      <c r="D61" s="94"/>
      <c r="E61" s="447"/>
      <c r="F61" s="94"/>
      <c r="G61" s="137"/>
      <c r="H61" s="94"/>
      <c r="I61" s="94"/>
      <c r="J61" s="94"/>
      <c r="K61" s="94"/>
      <c r="L61" s="138"/>
      <c r="M61" s="94"/>
      <c r="N61" s="138"/>
      <c r="O61" s="94"/>
      <c r="P61" s="94"/>
      <c r="Q61" s="95"/>
      <c r="R61" s="95"/>
    </row>
    <row r="62" spans="1:18" s="12" customFormat="1" ht="18.75" customHeight="1">
      <c r="A62" s="135">
        <v>55</v>
      </c>
      <c r="B62" s="93"/>
      <c r="C62" s="93"/>
      <c r="D62" s="94"/>
      <c r="E62" s="447"/>
      <c r="F62" s="94"/>
      <c r="G62" s="137"/>
      <c r="H62" s="94"/>
      <c r="I62" s="94"/>
      <c r="J62" s="94"/>
      <c r="K62" s="94"/>
      <c r="L62" s="138"/>
      <c r="M62" s="94"/>
      <c r="N62" s="138"/>
      <c r="O62" s="94"/>
      <c r="P62" s="94"/>
      <c r="Q62" s="95"/>
      <c r="R62" s="95"/>
    </row>
    <row r="63" spans="1:18" s="12" customFormat="1" ht="18.75" customHeight="1">
      <c r="A63" s="135">
        <v>56</v>
      </c>
      <c r="B63" s="93"/>
      <c r="C63" s="93"/>
      <c r="D63" s="94"/>
      <c r="E63" s="447"/>
      <c r="F63" s="94"/>
      <c r="G63" s="137"/>
      <c r="H63" s="94"/>
      <c r="I63" s="94"/>
      <c r="J63" s="94"/>
      <c r="K63" s="94"/>
      <c r="L63" s="138"/>
      <c r="M63" s="94"/>
      <c r="N63" s="138"/>
      <c r="O63" s="94"/>
      <c r="P63" s="94"/>
      <c r="Q63" s="95"/>
      <c r="R63" s="95"/>
    </row>
    <row r="64" spans="1:18" s="12" customFormat="1" ht="18.75" customHeight="1">
      <c r="A64" s="135">
        <v>57</v>
      </c>
      <c r="B64" s="93"/>
      <c r="C64" s="93"/>
      <c r="D64" s="94"/>
      <c r="E64" s="447"/>
      <c r="F64" s="94"/>
      <c r="G64" s="137"/>
      <c r="H64" s="94"/>
      <c r="I64" s="94"/>
      <c r="J64" s="94"/>
      <c r="K64" s="94"/>
      <c r="L64" s="138"/>
      <c r="M64" s="94"/>
      <c r="N64" s="138"/>
      <c r="O64" s="94"/>
      <c r="P64" s="94"/>
      <c r="Q64" s="95"/>
      <c r="R64" s="95"/>
    </row>
    <row r="65" spans="1:18" s="12" customFormat="1" ht="18.75" customHeight="1">
      <c r="A65" s="135">
        <v>58</v>
      </c>
      <c r="B65" s="93"/>
      <c r="C65" s="93"/>
      <c r="D65" s="94"/>
      <c r="E65" s="447"/>
      <c r="F65" s="94"/>
      <c r="G65" s="137"/>
      <c r="H65" s="94"/>
      <c r="I65" s="94"/>
      <c r="J65" s="94"/>
      <c r="K65" s="94"/>
      <c r="L65" s="138"/>
      <c r="M65" s="94"/>
      <c r="N65" s="138"/>
      <c r="O65" s="94"/>
      <c r="P65" s="94"/>
      <c r="Q65" s="95"/>
      <c r="R65" s="95"/>
    </row>
    <row r="66" spans="1:18" s="12" customFormat="1" ht="18.75" customHeight="1">
      <c r="A66" s="135">
        <v>59</v>
      </c>
      <c r="B66" s="93"/>
      <c r="C66" s="93"/>
      <c r="D66" s="94"/>
      <c r="E66" s="447"/>
      <c r="F66" s="94"/>
      <c r="G66" s="137"/>
      <c r="H66" s="94"/>
      <c r="I66" s="94"/>
      <c r="J66" s="94"/>
      <c r="K66" s="94"/>
      <c r="L66" s="138"/>
      <c r="M66" s="94"/>
      <c r="N66" s="138"/>
      <c r="O66" s="94"/>
      <c r="P66" s="94"/>
      <c r="Q66" s="95"/>
      <c r="R66" s="95"/>
    </row>
    <row r="67" spans="1:18" s="12" customFormat="1" ht="18.75" customHeight="1">
      <c r="A67" s="135">
        <v>60</v>
      </c>
      <c r="B67" s="93"/>
      <c r="C67" s="93"/>
      <c r="D67" s="94"/>
      <c r="E67" s="447"/>
      <c r="F67" s="94"/>
      <c r="G67" s="137"/>
      <c r="H67" s="94"/>
      <c r="I67" s="94"/>
      <c r="J67" s="94"/>
      <c r="K67" s="94"/>
      <c r="L67" s="138"/>
      <c r="M67" s="94"/>
      <c r="N67" s="138"/>
      <c r="O67" s="94"/>
      <c r="P67" s="94"/>
      <c r="Q67" s="95"/>
      <c r="R67" s="95"/>
    </row>
    <row r="68" spans="1:18" s="12" customFormat="1" ht="18.75" customHeight="1">
      <c r="A68" s="135">
        <v>61</v>
      </c>
      <c r="B68" s="93"/>
      <c r="C68" s="93"/>
      <c r="D68" s="94"/>
      <c r="E68" s="447"/>
      <c r="F68" s="94"/>
      <c r="G68" s="137"/>
      <c r="H68" s="94"/>
      <c r="I68" s="94"/>
      <c r="J68" s="94"/>
      <c r="K68" s="94"/>
      <c r="L68" s="138"/>
      <c r="M68" s="94"/>
      <c r="N68" s="138"/>
      <c r="O68" s="94"/>
      <c r="P68" s="94"/>
      <c r="Q68" s="95"/>
      <c r="R68" s="95"/>
    </row>
    <row r="69" spans="1:18" s="12" customFormat="1" ht="18.75" customHeight="1">
      <c r="A69" s="135">
        <v>62</v>
      </c>
      <c r="B69" s="93"/>
      <c r="C69" s="93"/>
      <c r="D69" s="94"/>
      <c r="E69" s="447"/>
      <c r="F69" s="94"/>
      <c r="G69" s="137"/>
      <c r="H69" s="94"/>
      <c r="I69" s="94"/>
      <c r="J69" s="94"/>
      <c r="K69" s="94"/>
      <c r="L69" s="138"/>
      <c r="M69" s="94"/>
      <c r="N69" s="138"/>
      <c r="O69" s="94"/>
      <c r="P69" s="94"/>
      <c r="Q69" s="95"/>
      <c r="R69" s="95"/>
    </row>
    <row r="70" spans="1:18" s="12" customFormat="1" ht="18.75" customHeight="1">
      <c r="A70" s="135">
        <v>63</v>
      </c>
      <c r="B70" s="93"/>
      <c r="C70" s="93"/>
      <c r="D70" s="94"/>
      <c r="E70" s="447"/>
      <c r="F70" s="94"/>
      <c r="G70" s="137"/>
      <c r="H70" s="94"/>
      <c r="I70" s="94"/>
      <c r="J70" s="94"/>
      <c r="K70" s="94"/>
      <c r="L70" s="138"/>
      <c r="M70" s="94"/>
      <c r="N70" s="138"/>
      <c r="O70" s="94"/>
      <c r="P70" s="94"/>
      <c r="Q70" s="95"/>
      <c r="R70" s="95"/>
    </row>
    <row r="71" spans="1:18" s="12" customFormat="1" ht="18.75" customHeight="1">
      <c r="A71" s="135">
        <v>64</v>
      </c>
      <c r="B71" s="93"/>
      <c r="C71" s="93"/>
      <c r="D71" s="94"/>
      <c r="E71" s="447"/>
      <c r="F71" s="94"/>
      <c r="G71" s="137"/>
      <c r="H71" s="94"/>
      <c r="I71" s="94"/>
      <c r="J71" s="94"/>
      <c r="K71" s="94"/>
      <c r="L71" s="138"/>
      <c r="M71" s="94"/>
      <c r="N71" s="138"/>
      <c r="O71" s="94"/>
      <c r="P71" s="94"/>
      <c r="Q71" s="95"/>
      <c r="R71" s="95"/>
    </row>
    <row r="72" spans="1:18" s="12" customFormat="1" ht="18.75" customHeight="1">
      <c r="A72" s="135">
        <v>65</v>
      </c>
      <c r="B72" s="93"/>
      <c r="C72" s="93"/>
      <c r="D72" s="94"/>
      <c r="E72" s="447"/>
      <c r="F72" s="94"/>
      <c r="G72" s="137"/>
      <c r="H72" s="94"/>
      <c r="I72" s="94"/>
      <c r="J72" s="94"/>
      <c r="K72" s="94"/>
      <c r="L72" s="138"/>
      <c r="M72" s="94"/>
      <c r="N72" s="138"/>
      <c r="O72" s="94"/>
      <c r="P72" s="94"/>
      <c r="Q72" s="95"/>
      <c r="R72" s="95"/>
    </row>
    <row r="73" spans="1:18" s="12" customFormat="1" ht="18.75" customHeight="1">
      <c r="A73" s="135">
        <v>66</v>
      </c>
      <c r="B73" s="93"/>
      <c r="C73" s="93"/>
      <c r="D73" s="94"/>
      <c r="E73" s="447"/>
      <c r="F73" s="94"/>
      <c r="G73" s="137"/>
      <c r="H73" s="94"/>
      <c r="I73" s="94"/>
      <c r="J73" s="94"/>
      <c r="K73" s="94"/>
      <c r="L73" s="138"/>
      <c r="M73" s="94"/>
      <c r="N73" s="138"/>
      <c r="O73" s="94"/>
      <c r="P73" s="94"/>
      <c r="Q73" s="95"/>
      <c r="R73" s="95"/>
    </row>
    <row r="74" spans="1:18" s="12" customFormat="1" ht="18.75" customHeight="1">
      <c r="A74" s="135">
        <v>67</v>
      </c>
      <c r="B74" s="93"/>
      <c r="C74" s="93"/>
      <c r="D74" s="94"/>
      <c r="E74" s="447"/>
      <c r="F74" s="94"/>
      <c r="G74" s="137"/>
      <c r="H74" s="94"/>
      <c r="I74" s="94"/>
      <c r="J74" s="94"/>
      <c r="K74" s="94"/>
      <c r="L74" s="138"/>
      <c r="M74" s="94"/>
      <c r="N74" s="138"/>
      <c r="O74" s="94"/>
      <c r="P74" s="94"/>
      <c r="Q74" s="95"/>
      <c r="R74" s="95"/>
    </row>
    <row r="75" spans="1:18" s="12" customFormat="1" ht="18.75" customHeight="1">
      <c r="A75" s="135">
        <v>68</v>
      </c>
      <c r="B75" s="93"/>
      <c r="C75" s="93"/>
      <c r="D75" s="94"/>
      <c r="E75" s="447"/>
      <c r="F75" s="94"/>
      <c r="G75" s="137"/>
      <c r="H75" s="94"/>
      <c r="I75" s="94"/>
      <c r="J75" s="94"/>
      <c r="K75" s="94"/>
      <c r="L75" s="138"/>
      <c r="M75" s="94"/>
      <c r="N75" s="138"/>
      <c r="O75" s="94"/>
      <c r="P75" s="94"/>
      <c r="Q75" s="95"/>
      <c r="R75" s="95"/>
    </row>
    <row r="76" spans="1:18" s="12" customFormat="1" ht="18.75" customHeight="1">
      <c r="A76" s="135">
        <v>69</v>
      </c>
      <c r="B76" s="93"/>
      <c r="C76" s="93"/>
      <c r="D76" s="94"/>
      <c r="E76" s="447"/>
      <c r="F76" s="94"/>
      <c r="G76" s="137"/>
      <c r="H76" s="94"/>
      <c r="I76" s="94"/>
      <c r="J76" s="94"/>
      <c r="K76" s="94"/>
      <c r="L76" s="138"/>
      <c r="M76" s="94"/>
      <c r="N76" s="138"/>
      <c r="O76" s="94"/>
      <c r="P76" s="94"/>
      <c r="Q76" s="95"/>
      <c r="R76" s="95"/>
    </row>
    <row r="77" spans="1:18" s="12" customFormat="1" ht="18.75" customHeight="1">
      <c r="A77" s="135">
        <v>70</v>
      </c>
      <c r="B77" s="93"/>
      <c r="C77" s="93"/>
      <c r="D77" s="94"/>
      <c r="E77" s="447"/>
      <c r="F77" s="94"/>
      <c r="G77" s="137"/>
      <c r="H77" s="94"/>
      <c r="I77" s="94"/>
      <c r="J77" s="94"/>
      <c r="K77" s="94"/>
      <c r="L77" s="138"/>
      <c r="M77" s="94"/>
      <c r="N77" s="138"/>
      <c r="O77" s="94"/>
      <c r="P77" s="94"/>
      <c r="Q77" s="95"/>
      <c r="R77" s="95"/>
    </row>
    <row r="78" spans="1:18" s="12" customFormat="1" ht="18.75" customHeight="1">
      <c r="A78" s="135">
        <v>71</v>
      </c>
      <c r="B78" s="93"/>
      <c r="C78" s="93"/>
      <c r="D78" s="94"/>
      <c r="E78" s="447"/>
      <c r="F78" s="94"/>
      <c r="G78" s="137"/>
      <c r="H78" s="94"/>
      <c r="I78" s="94"/>
      <c r="J78" s="94"/>
      <c r="K78" s="94"/>
      <c r="L78" s="138"/>
      <c r="M78" s="94"/>
      <c r="N78" s="138"/>
      <c r="O78" s="94"/>
      <c r="P78" s="94"/>
      <c r="Q78" s="95"/>
      <c r="R78" s="95"/>
    </row>
    <row r="79" spans="1:18" s="12" customFormat="1" ht="18.75" customHeight="1">
      <c r="A79" s="135">
        <v>72</v>
      </c>
      <c r="B79" s="93"/>
      <c r="C79" s="93"/>
      <c r="D79" s="94"/>
      <c r="E79" s="447"/>
      <c r="F79" s="94"/>
      <c r="G79" s="137"/>
      <c r="H79" s="94"/>
      <c r="I79" s="94"/>
      <c r="J79" s="94"/>
      <c r="K79" s="94"/>
      <c r="L79" s="138"/>
      <c r="M79" s="94"/>
      <c r="N79" s="138"/>
      <c r="O79" s="94"/>
      <c r="P79" s="94"/>
      <c r="Q79" s="95"/>
      <c r="R79" s="95"/>
    </row>
    <row r="80" spans="1:18" s="12" customFormat="1" ht="18.75" customHeight="1">
      <c r="A80" s="135">
        <v>73</v>
      </c>
      <c r="B80" s="93"/>
      <c r="C80" s="93"/>
      <c r="D80" s="94"/>
      <c r="E80" s="447"/>
      <c r="F80" s="94"/>
      <c r="G80" s="137"/>
      <c r="H80" s="94"/>
      <c r="I80" s="94"/>
      <c r="J80" s="94"/>
      <c r="K80" s="94"/>
      <c r="L80" s="138"/>
      <c r="M80" s="94"/>
      <c r="N80" s="138"/>
      <c r="O80" s="94"/>
      <c r="P80" s="94"/>
      <c r="Q80" s="95"/>
      <c r="R80" s="95"/>
    </row>
    <row r="81" spans="1:18" s="12" customFormat="1" ht="18.75" customHeight="1">
      <c r="A81" s="135">
        <v>74</v>
      </c>
      <c r="B81" s="93"/>
      <c r="C81" s="93"/>
      <c r="D81" s="94"/>
      <c r="E81" s="447"/>
      <c r="F81" s="94"/>
      <c r="G81" s="137"/>
      <c r="H81" s="94"/>
      <c r="I81" s="94"/>
      <c r="J81" s="94"/>
      <c r="K81" s="94"/>
      <c r="L81" s="138"/>
      <c r="M81" s="94"/>
      <c r="N81" s="138"/>
      <c r="O81" s="94"/>
      <c r="P81" s="94"/>
      <c r="Q81" s="95"/>
      <c r="R81" s="95"/>
    </row>
    <row r="82" spans="1:18" s="12" customFormat="1" ht="18.75" customHeight="1">
      <c r="A82" s="135">
        <v>75</v>
      </c>
      <c r="B82" s="93"/>
      <c r="C82" s="93"/>
      <c r="D82" s="94"/>
      <c r="E82" s="447"/>
      <c r="F82" s="94"/>
      <c r="G82" s="137"/>
      <c r="H82" s="94"/>
      <c r="I82" s="94"/>
      <c r="J82" s="94"/>
      <c r="K82" s="94"/>
      <c r="L82" s="138"/>
      <c r="M82" s="94"/>
      <c r="N82" s="138"/>
      <c r="O82" s="94"/>
      <c r="P82" s="94"/>
      <c r="Q82" s="95"/>
      <c r="R82" s="95"/>
    </row>
    <row r="83" spans="1:18" s="12" customFormat="1" ht="18.75" customHeight="1">
      <c r="A83" s="135">
        <v>76</v>
      </c>
      <c r="B83" s="93"/>
      <c r="C83" s="93"/>
      <c r="D83" s="94"/>
      <c r="E83" s="447"/>
      <c r="F83" s="94"/>
      <c r="G83" s="137"/>
      <c r="H83" s="94"/>
      <c r="I83" s="94"/>
      <c r="J83" s="94"/>
      <c r="K83" s="94"/>
      <c r="L83" s="138"/>
      <c r="M83" s="94"/>
      <c r="N83" s="138"/>
      <c r="O83" s="94"/>
      <c r="P83" s="94"/>
      <c r="Q83" s="95"/>
      <c r="R83" s="95"/>
    </row>
    <row r="84" spans="1:18" s="12" customFormat="1" ht="18.75" customHeight="1">
      <c r="A84" s="135">
        <v>77</v>
      </c>
      <c r="B84" s="93"/>
      <c r="C84" s="93"/>
      <c r="D84" s="94"/>
      <c r="E84" s="447"/>
      <c r="F84" s="94"/>
      <c r="G84" s="137"/>
      <c r="H84" s="94"/>
      <c r="I84" s="94"/>
      <c r="J84" s="94"/>
      <c r="K84" s="94"/>
      <c r="L84" s="138"/>
      <c r="M84" s="94"/>
      <c r="N84" s="138"/>
      <c r="O84" s="94"/>
      <c r="P84" s="94"/>
      <c r="Q84" s="95"/>
      <c r="R84" s="95"/>
    </row>
    <row r="85" spans="1:18" s="12" customFormat="1" ht="18.75" customHeight="1">
      <c r="A85" s="135">
        <v>78</v>
      </c>
      <c r="B85" s="93"/>
      <c r="C85" s="93"/>
      <c r="D85" s="94"/>
      <c r="E85" s="447"/>
      <c r="F85" s="94"/>
      <c r="G85" s="137"/>
      <c r="H85" s="94"/>
      <c r="I85" s="94"/>
      <c r="J85" s="94"/>
      <c r="K85" s="94"/>
      <c r="L85" s="138"/>
      <c r="M85" s="94"/>
      <c r="N85" s="138"/>
      <c r="O85" s="94"/>
      <c r="P85" s="94"/>
      <c r="Q85" s="95"/>
      <c r="R85" s="95"/>
    </row>
    <row r="86" spans="1:18" s="12" customFormat="1" ht="18.75" customHeight="1">
      <c r="A86" s="135">
        <v>79</v>
      </c>
      <c r="B86" s="93"/>
      <c r="C86" s="93"/>
      <c r="D86" s="94"/>
      <c r="E86" s="447"/>
      <c r="F86" s="94"/>
      <c r="G86" s="137"/>
      <c r="H86" s="94"/>
      <c r="I86" s="94"/>
      <c r="J86" s="94"/>
      <c r="K86" s="94"/>
      <c r="L86" s="138"/>
      <c r="M86" s="94"/>
      <c r="N86" s="138"/>
      <c r="O86" s="94"/>
      <c r="P86" s="94"/>
      <c r="Q86" s="95"/>
      <c r="R86" s="95"/>
    </row>
    <row r="87" spans="1:18" s="12" customFormat="1" ht="18.75" customHeight="1">
      <c r="A87" s="135">
        <v>80</v>
      </c>
      <c r="B87" s="93"/>
      <c r="C87" s="93"/>
      <c r="D87" s="94"/>
      <c r="E87" s="447"/>
      <c r="F87" s="94"/>
      <c r="G87" s="137"/>
      <c r="H87" s="94"/>
      <c r="I87" s="94"/>
      <c r="J87" s="94"/>
      <c r="K87" s="94"/>
      <c r="L87" s="138"/>
      <c r="M87" s="94"/>
      <c r="N87" s="138"/>
      <c r="O87" s="94"/>
      <c r="P87" s="94"/>
      <c r="Q87" s="95"/>
      <c r="R87" s="95"/>
    </row>
    <row r="88" spans="1:18" s="12" customFormat="1" ht="18.75" customHeight="1">
      <c r="A88" s="135">
        <v>81</v>
      </c>
      <c r="B88" s="93"/>
      <c r="C88" s="93"/>
      <c r="D88" s="94"/>
      <c r="E88" s="447"/>
      <c r="F88" s="94"/>
      <c r="G88" s="137"/>
      <c r="H88" s="94"/>
      <c r="I88" s="94"/>
      <c r="J88" s="94"/>
      <c r="K88" s="94"/>
      <c r="L88" s="138"/>
      <c r="M88" s="94"/>
      <c r="N88" s="138"/>
      <c r="O88" s="94"/>
      <c r="P88" s="94"/>
      <c r="Q88" s="95"/>
      <c r="R88" s="95"/>
    </row>
    <row r="89" spans="1:18" s="12" customFormat="1" ht="18.75" customHeight="1">
      <c r="A89" s="135">
        <v>82</v>
      </c>
      <c r="B89" s="93"/>
      <c r="C89" s="93"/>
      <c r="D89" s="94"/>
      <c r="E89" s="447"/>
      <c r="F89" s="94"/>
      <c r="G89" s="137"/>
      <c r="H89" s="94"/>
      <c r="I89" s="94"/>
      <c r="J89" s="94"/>
      <c r="K89" s="94"/>
      <c r="L89" s="138"/>
      <c r="M89" s="94"/>
      <c r="N89" s="138"/>
      <c r="O89" s="94"/>
      <c r="P89" s="94"/>
      <c r="Q89" s="95"/>
      <c r="R89" s="95"/>
    </row>
    <row r="90" spans="1:18" s="12" customFormat="1" ht="18.75" customHeight="1">
      <c r="A90" s="135">
        <v>83</v>
      </c>
      <c r="B90" s="93"/>
      <c r="C90" s="93"/>
      <c r="D90" s="94"/>
      <c r="E90" s="447"/>
      <c r="F90" s="94"/>
      <c r="G90" s="137"/>
      <c r="H90" s="94"/>
      <c r="I90" s="94"/>
      <c r="J90" s="94"/>
      <c r="K90" s="94"/>
      <c r="L90" s="138"/>
      <c r="M90" s="94"/>
      <c r="N90" s="138"/>
      <c r="O90" s="94"/>
      <c r="P90" s="94"/>
      <c r="Q90" s="95"/>
      <c r="R90" s="95"/>
    </row>
    <row r="91" spans="1:18" s="12" customFormat="1" ht="18.75" customHeight="1">
      <c r="A91" s="135">
        <v>84</v>
      </c>
      <c r="B91" s="93"/>
      <c r="C91" s="93"/>
      <c r="D91" s="94"/>
      <c r="E91" s="447"/>
      <c r="F91" s="94"/>
      <c r="G91" s="137"/>
      <c r="H91" s="94"/>
      <c r="I91" s="94"/>
      <c r="J91" s="94"/>
      <c r="K91" s="94"/>
      <c r="L91" s="138"/>
      <c r="M91" s="94"/>
      <c r="N91" s="138"/>
      <c r="O91" s="94"/>
      <c r="P91" s="94"/>
      <c r="Q91" s="95"/>
      <c r="R91" s="95"/>
    </row>
    <row r="92" spans="1:18" s="12" customFormat="1" ht="18.75" customHeight="1">
      <c r="A92" s="135">
        <v>85</v>
      </c>
      <c r="B92" s="93"/>
      <c r="C92" s="93"/>
      <c r="D92" s="94"/>
      <c r="E92" s="447"/>
      <c r="F92" s="94"/>
      <c r="G92" s="137"/>
      <c r="H92" s="94"/>
      <c r="I92" s="94"/>
      <c r="J92" s="94"/>
      <c r="K92" s="94"/>
      <c r="L92" s="138"/>
      <c r="M92" s="94"/>
      <c r="N92" s="138"/>
      <c r="O92" s="94"/>
      <c r="P92" s="94"/>
      <c r="Q92" s="95"/>
      <c r="R92" s="95"/>
    </row>
    <row r="93" spans="1:18" s="12" customFormat="1" ht="18.75" customHeight="1">
      <c r="A93" s="135">
        <v>86</v>
      </c>
      <c r="B93" s="93"/>
      <c r="C93" s="93"/>
      <c r="D93" s="94"/>
      <c r="E93" s="447"/>
      <c r="F93" s="94"/>
      <c r="G93" s="137"/>
      <c r="H93" s="94"/>
      <c r="I93" s="94"/>
      <c r="J93" s="94"/>
      <c r="K93" s="94"/>
      <c r="L93" s="138"/>
      <c r="M93" s="94"/>
      <c r="N93" s="138"/>
      <c r="O93" s="94"/>
      <c r="P93" s="94"/>
      <c r="Q93" s="95"/>
      <c r="R93" s="95"/>
    </row>
    <row r="94" spans="1:18" s="12" customFormat="1" ht="18.75" customHeight="1">
      <c r="A94" s="135">
        <v>87</v>
      </c>
      <c r="B94" s="93"/>
      <c r="C94" s="93"/>
      <c r="D94" s="94"/>
      <c r="E94" s="447"/>
      <c r="F94" s="94"/>
      <c r="G94" s="137"/>
      <c r="H94" s="94"/>
      <c r="I94" s="94"/>
      <c r="J94" s="94"/>
      <c r="K94" s="94"/>
      <c r="L94" s="138"/>
      <c r="M94" s="94"/>
      <c r="N94" s="138"/>
      <c r="O94" s="94"/>
      <c r="P94" s="94"/>
      <c r="Q94" s="95"/>
      <c r="R94" s="95"/>
    </row>
    <row r="95" spans="1:18" s="12" customFormat="1" ht="18.75" customHeight="1">
      <c r="A95" s="135">
        <v>88</v>
      </c>
      <c r="B95" s="93"/>
      <c r="C95" s="93"/>
      <c r="D95" s="94"/>
      <c r="E95" s="447"/>
      <c r="F95" s="94"/>
      <c r="G95" s="137"/>
      <c r="H95" s="94"/>
      <c r="I95" s="94"/>
      <c r="J95" s="94"/>
      <c r="K95" s="94"/>
      <c r="L95" s="138"/>
      <c r="M95" s="94"/>
      <c r="N95" s="138"/>
      <c r="O95" s="94"/>
      <c r="P95" s="94"/>
      <c r="Q95" s="95"/>
      <c r="R95" s="95"/>
    </row>
    <row r="96" spans="1:18" s="12" customFormat="1" ht="18.75" customHeight="1">
      <c r="A96" s="135">
        <v>89</v>
      </c>
      <c r="B96" s="93"/>
      <c r="C96" s="93"/>
      <c r="D96" s="94"/>
      <c r="E96" s="447"/>
      <c r="F96" s="94"/>
      <c r="G96" s="137"/>
      <c r="H96" s="94"/>
      <c r="I96" s="94"/>
      <c r="J96" s="94"/>
      <c r="K96" s="94"/>
      <c r="L96" s="138"/>
      <c r="M96" s="94"/>
      <c r="N96" s="138"/>
      <c r="O96" s="94"/>
      <c r="P96" s="94"/>
      <c r="Q96" s="95"/>
      <c r="R96" s="95"/>
    </row>
    <row r="97" spans="1:18" s="12" customFormat="1" ht="18.75" customHeight="1">
      <c r="A97" s="135">
        <v>90</v>
      </c>
      <c r="B97" s="93"/>
      <c r="C97" s="93"/>
      <c r="D97" s="94"/>
      <c r="E97" s="447"/>
      <c r="F97" s="94"/>
      <c r="G97" s="137"/>
      <c r="H97" s="94"/>
      <c r="I97" s="94"/>
      <c r="J97" s="94"/>
      <c r="K97" s="94"/>
      <c r="L97" s="138"/>
      <c r="M97" s="94"/>
      <c r="N97" s="138"/>
      <c r="O97" s="94"/>
      <c r="P97" s="94"/>
      <c r="Q97" s="95"/>
      <c r="R97" s="95"/>
    </row>
    <row r="98" spans="1:18" s="12" customFormat="1" ht="18.75" customHeight="1">
      <c r="A98" s="135">
        <v>91</v>
      </c>
      <c r="B98" s="93"/>
      <c r="C98" s="93"/>
      <c r="D98" s="94"/>
      <c r="E98" s="447"/>
      <c r="F98" s="94"/>
      <c r="G98" s="137"/>
      <c r="H98" s="94"/>
      <c r="I98" s="94"/>
      <c r="J98" s="94"/>
      <c r="K98" s="94"/>
      <c r="L98" s="138"/>
      <c r="M98" s="94"/>
      <c r="N98" s="138"/>
      <c r="O98" s="94"/>
      <c r="P98" s="94"/>
      <c r="Q98" s="95"/>
      <c r="R98" s="95"/>
    </row>
    <row r="99" spans="1:18" s="12" customFormat="1" ht="18.75" customHeight="1">
      <c r="A99" s="135">
        <v>92</v>
      </c>
      <c r="B99" s="93"/>
      <c r="C99" s="93"/>
      <c r="D99" s="94"/>
      <c r="E99" s="447"/>
      <c r="F99" s="94"/>
      <c r="G99" s="137"/>
      <c r="H99" s="94"/>
      <c r="I99" s="94"/>
      <c r="J99" s="94"/>
      <c r="K99" s="94"/>
      <c r="L99" s="138"/>
      <c r="M99" s="94"/>
      <c r="N99" s="138"/>
      <c r="O99" s="94"/>
      <c r="P99" s="94"/>
      <c r="Q99" s="95"/>
      <c r="R99" s="95"/>
    </row>
    <row r="100" spans="1:18" s="12" customFormat="1" ht="18.75" customHeight="1">
      <c r="A100" s="135">
        <v>93</v>
      </c>
      <c r="B100" s="93"/>
      <c r="C100" s="93"/>
      <c r="D100" s="94"/>
      <c r="E100" s="447"/>
      <c r="F100" s="94"/>
      <c r="G100" s="137"/>
      <c r="H100" s="94"/>
      <c r="I100" s="94"/>
      <c r="J100" s="94"/>
      <c r="K100" s="94"/>
      <c r="L100" s="138"/>
      <c r="M100" s="94"/>
      <c r="N100" s="138"/>
      <c r="O100" s="94"/>
      <c r="P100" s="94"/>
      <c r="Q100" s="95"/>
      <c r="R100" s="95"/>
    </row>
    <row r="101" spans="1:18" s="12" customFormat="1" ht="18.75" customHeight="1">
      <c r="A101" s="135">
        <v>94</v>
      </c>
      <c r="B101" s="93"/>
      <c r="C101" s="93"/>
      <c r="D101" s="94"/>
      <c r="E101" s="447"/>
      <c r="F101" s="94"/>
      <c r="G101" s="137"/>
      <c r="H101" s="94"/>
      <c r="I101" s="94"/>
      <c r="J101" s="94"/>
      <c r="K101" s="94"/>
      <c r="L101" s="138"/>
      <c r="M101" s="94"/>
      <c r="N101" s="138"/>
      <c r="O101" s="94"/>
      <c r="P101" s="94"/>
      <c r="Q101" s="95"/>
      <c r="R101" s="95"/>
    </row>
    <row r="102" spans="1:18" s="12" customFormat="1" ht="18.75" customHeight="1">
      <c r="A102" s="135">
        <v>95</v>
      </c>
      <c r="B102" s="93"/>
      <c r="C102" s="93"/>
      <c r="D102" s="94"/>
      <c r="E102" s="447"/>
      <c r="F102" s="94"/>
      <c r="G102" s="137"/>
      <c r="H102" s="94"/>
      <c r="I102" s="94"/>
      <c r="J102" s="94"/>
      <c r="K102" s="94"/>
      <c r="L102" s="138"/>
      <c r="M102" s="94"/>
      <c r="N102" s="138"/>
      <c r="O102" s="94"/>
      <c r="P102" s="94"/>
      <c r="Q102" s="95"/>
      <c r="R102" s="95"/>
    </row>
    <row r="103" spans="1:18" s="12" customFormat="1" ht="18.75" customHeight="1">
      <c r="A103" s="135">
        <v>96</v>
      </c>
      <c r="B103" s="93"/>
      <c r="C103" s="93"/>
      <c r="D103" s="94"/>
      <c r="E103" s="447"/>
      <c r="F103" s="94"/>
      <c r="G103" s="137"/>
      <c r="H103" s="94"/>
      <c r="I103" s="94"/>
      <c r="J103" s="94"/>
      <c r="K103" s="94"/>
      <c r="L103" s="138"/>
      <c r="M103" s="94"/>
      <c r="N103" s="138"/>
      <c r="O103" s="94"/>
      <c r="P103" s="94"/>
      <c r="Q103" s="95"/>
      <c r="R103" s="95"/>
    </row>
    <row r="104" spans="1:18" s="12" customFormat="1" ht="18.75" customHeight="1">
      <c r="A104" s="135">
        <v>97</v>
      </c>
      <c r="B104" s="93"/>
      <c r="C104" s="93"/>
      <c r="D104" s="94"/>
      <c r="E104" s="447"/>
      <c r="F104" s="94"/>
      <c r="G104" s="137"/>
      <c r="H104" s="94"/>
      <c r="I104" s="94"/>
      <c r="J104" s="94"/>
      <c r="K104" s="94"/>
      <c r="L104" s="138"/>
      <c r="M104" s="94"/>
      <c r="N104" s="138"/>
      <c r="O104" s="94"/>
      <c r="P104" s="94"/>
      <c r="Q104" s="95"/>
      <c r="R104" s="95"/>
    </row>
    <row r="105" spans="1:18" s="12" customFormat="1" ht="18.75" customHeight="1">
      <c r="A105" s="135">
        <v>98</v>
      </c>
      <c r="B105" s="93"/>
      <c r="C105" s="93"/>
      <c r="D105" s="94"/>
      <c r="E105" s="447"/>
      <c r="F105" s="94"/>
      <c r="G105" s="137"/>
      <c r="H105" s="94"/>
      <c r="I105" s="94"/>
      <c r="J105" s="94"/>
      <c r="K105" s="94"/>
      <c r="L105" s="138"/>
      <c r="M105" s="94"/>
      <c r="N105" s="138"/>
      <c r="O105" s="94"/>
      <c r="P105" s="94"/>
      <c r="Q105" s="95"/>
      <c r="R105" s="95"/>
    </row>
    <row r="106" spans="1:18" s="12" customFormat="1" ht="18.75" customHeight="1">
      <c r="A106" s="135">
        <v>99</v>
      </c>
      <c r="B106" s="93"/>
      <c r="C106" s="93"/>
      <c r="D106" s="94"/>
      <c r="E106" s="447"/>
      <c r="F106" s="94"/>
      <c r="G106" s="137"/>
      <c r="H106" s="94"/>
      <c r="I106" s="94"/>
      <c r="J106" s="94"/>
      <c r="K106" s="94"/>
      <c r="L106" s="138"/>
      <c r="M106" s="94"/>
      <c r="N106" s="138"/>
      <c r="O106" s="94"/>
      <c r="P106" s="94"/>
      <c r="Q106" s="95"/>
      <c r="R106" s="95"/>
    </row>
    <row r="107" spans="1:18" s="12" customFormat="1" ht="18.75" customHeight="1">
      <c r="A107" s="135">
        <v>100</v>
      </c>
      <c r="B107" s="93"/>
      <c r="C107" s="93"/>
      <c r="D107" s="94"/>
      <c r="E107" s="447"/>
      <c r="F107" s="94"/>
      <c r="G107" s="137"/>
      <c r="H107" s="94"/>
      <c r="I107" s="94"/>
      <c r="J107" s="94"/>
      <c r="K107" s="94"/>
      <c r="L107" s="138"/>
      <c r="M107" s="94"/>
      <c r="N107" s="138"/>
      <c r="O107" s="94"/>
      <c r="P107" s="94"/>
      <c r="Q107" s="95"/>
      <c r="R107" s="95"/>
    </row>
    <row r="108" spans="1:18" s="12" customFormat="1" ht="18.75" customHeight="1">
      <c r="A108" s="135">
        <v>101</v>
      </c>
      <c r="B108" s="93"/>
      <c r="C108" s="93"/>
      <c r="D108" s="94"/>
      <c r="E108" s="447"/>
      <c r="F108" s="94"/>
      <c r="G108" s="137"/>
      <c r="H108" s="94"/>
      <c r="I108" s="94"/>
      <c r="J108" s="94"/>
      <c r="K108" s="94"/>
      <c r="L108" s="138"/>
      <c r="M108" s="94"/>
      <c r="N108" s="138"/>
      <c r="O108" s="94"/>
      <c r="P108" s="94"/>
      <c r="Q108" s="95"/>
      <c r="R108" s="95"/>
    </row>
    <row r="109" spans="1:18" s="12" customFormat="1" ht="18.75" customHeight="1">
      <c r="A109" s="135">
        <v>102</v>
      </c>
      <c r="B109" s="93"/>
      <c r="C109" s="93"/>
      <c r="D109" s="94"/>
      <c r="E109" s="447"/>
      <c r="F109" s="94"/>
      <c r="G109" s="137"/>
      <c r="H109" s="94"/>
      <c r="I109" s="94"/>
      <c r="J109" s="94"/>
      <c r="K109" s="94"/>
      <c r="L109" s="138"/>
      <c r="M109" s="94"/>
      <c r="N109" s="138"/>
      <c r="O109" s="94"/>
      <c r="P109" s="94"/>
      <c r="Q109" s="95"/>
      <c r="R109" s="95"/>
    </row>
    <row r="110" spans="1:18" s="12" customFormat="1" ht="18.75" customHeight="1">
      <c r="A110" s="135">
        <v>103</v>
      </c>
      <c r="B110" s="93"/>
      <c r="C110" s="93"/>
      <c r="D110" s="94"/>
      <c r="E110" s="447"/>
      <c r="F110" s="94"/>
      <c r="G110" s="137"/>
      <c r="H110" s="94"/>
      <c r="I110" s="94"/>
      <c r="J110" s="94"/>
      <c r="K110" s="94"/>
      <c r="L110" s="138"/>
      <c r="M110" s="94"/>
      <c r="N110" s="138"/>
      <c r="O110" s="94"/>
      <c r="P110" s="94"/>
      <c r="Q110" s="95"/>
      <c r="R110" s="95"/>
    </row>
    <row r="111" spans="1:18" s="12" customFormat="1" ht="18.75" customHeight="1">
      <c r="A111" s="135">
        <v>104</v>
      </c>
      <c r="B111" s="93"/>
      <c r="C111" s="93"/>
      <c r="D111" s="94"/>
      <c r="E111" s="447"/>
      <c r="F111" s="94"/>
      <c r="G111" s="137"/>
      <c r="H111" s="94"/>
      <c r="I111" s="94"/>
      <c r="J111" s="94"/>
      <c r="K111" s="94"/>
      <c r="L111" s="138"/>
      <c r="M111" s="94"/>
      <c r="N111" s="138"/>
      <c r="O111" s="94"/>
      <c r="P111" s="94"/>
      <c r="Q111" s="95"/>
      <c r="R111" s="95"/>
    </row>
    <row r="112" spans="1:18" s="12" customFormat="1" ht="18.75" customHeight="1">
      <c r="A112" s="135">
        <v>105</v>
      </c>
      <c r="B112" s="93"/>
      <c r="C112" s="93"/>
      <c r="D112" s="94"/>
      <c r="E112" s="447"/>
      <c r="F112" s="94"/>
      <c r="G112" s="137"/>
      <c r="H112" s="94"/>
      <c r="I112" s="94"/>
      <c r="J112" s="94"/>
      <c r="K112" s="94"/>
      <c r="L112" s="138"/>
      <c r="M112" s="94"/>
      <c r="N112" s="138"/>
      <c r="O112" s="94"/>
      <c r="P112" s="94"/>
      <c r="Q112" s="95"/>
      <c r="R112" s="95"/>
    </row>
    <row r="113" spans="1:18" s="12" customFormat="1" ht="18.75" customHeight="1">
      <c r="A113" s="135">
        <v>106</v>
      </c>
      <c r="B113" s="93"/>
      <c r="C113" s="93"/>
      <c r="D113" s="94"/>
      <c r="E113" s="447"/>
      <c r="F113" s="94"/>
      <c r="G113" s="137"/>
      <c r="H113" s="94"/>
      <c r="I113" s="94"/>
      <c r="J113" s="94"/>
      <c r="K113" s="94"/>
      <c r="L113" s="138"/>
      <c r="M113" s="94"/>
      <c r="N113" s="138"/>
      <c r="O113" s="94"/>
      <c r="P113" s="94"/>
      <c r="Q113" s="95"/>
      <c r="R113" s="95"/>
    </row>
    <row r="114" spans="1:18" s="12" customFormat="1" ht="18.75" customHeight="1">
      <c r="A114" s="135">
        <v>107</v>
      </c>
      <c r="B114" s="93"/>
      <c r="C114" s="93"/>
      <c r="D114" s="94"/>
      <c r="E114" s="447"/>
      <c r="F114" s="94"/>
      <c r="G114" s="137"/>
      <c r="H114" s="94"/>
      <c r="I114" s="94"/>
      <c r="J114" s="94"/>
      <c r="K114" s="94"/>
      <c r="L114" s="138"/>
      <c r="M114" s="94"/>
      <c r="N114" s="138"/>
      <c r="O114" s="94"/>
      <c r="P114" s="94"/>
      <c r="Q114" s="95"/>
      <c r="R114" s="95"/>
    </row>
    <row r="115" spans="1:18" s="12" customFormat="1" ht="18.75" customHeight="1">
      <c r="A115" s="135">
        <v>108</v>
      </c>
      <c r="B115" s="93"/>
      <c r="C115" s="93"/>
      <c r="D115" s="94"/>
      <c r="E115" s="447"/>
      <c r="F115" s="94"/>
      <c r="G115" s="137"/>
      <c r="H115" s="94"/>
      <c r="I115" s="94"/>
      <c r="J115" s="94"/>
      <c r="K115" s="94"/>
      <c r="L115" s="138"/>
      <c r="M115" s="94"/>
      <c r="N115" s="138"/>
      <c r="O115" s="94"/>
      <c r="P115" s="94"/>
      <c r="Q115" s="95"/>
      <c r="R115" s="95"/>
    </row>
    <row r="116" spans="1:18" s="12" customFormat="1" ht="18.75" customHeight="1">
      <c r="A116" s="135">
        <v>109</v>
      </c>
      <c r="B116" s="93"/>
      <c r="C116" s="93"/>
      <c r="D116" s="94"/>
      <c r="E116" s="447"/>
      <c r="F116" s="94"/>
      <c r="G116" s="137"/>
      <c r="H116" s="94"/>
      <c r="I116" s="94"/>
      <c r="J116" s="94"/>
      <c r="K116" s="94"/>
      <c r="L116" s="138"/>
      <c r="M116" s="94"/>
      <c r="N116" s="138"/>
      <c r="O116" s="94"/>
      <c r="P116" s="94"/>
      <c r="Q116" s="95"/>
      <c r="R116" s="95"/>
    </row>
    <row r="117" spans="1:18" s="12" customFormat="1" ht="18.75" customHeight="1">
      <c r="A117" s="135">
        <v>110</v>
      </c>
      <c r="B117" s="93"/>
      <c r="C117" s="93"/>
      <c r="D117" s="94"/>
      <c r="E117" s="447"/>
      <c r="F117" s="94"/>
      <c r="G117" s="137"/>
      <c r="H117" s="94"/>
      <c r="I117" s="94"/>
      <c r="J117" s="94"/>
      <c r="K117" s="94"/>
      <c r="L117" s="138"/>
      <c r="M117" s="94"/>
      <c r="N117" s="138"/>
      <c r="O117" s="94"/>
      <c r="P117" s="94"/>
      <c r="Q117" s="95"/>
      <c r="R117" s="95"/>
    </row>
    <row r="118" spans="1:18" s="12" customFormat="1" ht="18.75" customHeight="1">
      <c r="A118" s="135">
        <v>111</v>
      </c>
      <c r="B118" s="93"/>
      <c r="C118" s="93"/>
      <c r="D118" s="94"/>
      <c r="E118" s="447"/>
      <c r="F118" s="94"/>
      <c r="G118" s="137"/>
      <c r="H118" s="94"/>
      <c r="I118" s="94"/>
      <c r="J118" s="94"/>
      <c r="K118" s="94"/>
      <c r="L118" s="138"/>
      <c r="M118" s="94"/>
      <c r="N118" s="138"/>
      <c r="O118" s="94"/>
      <c r="P118" s="94"/>
      <c r="Q118" s="95"/>
      <c r="R118" s="95"/>
    </row>
    <row r="119" spans="1:18" s="12" customFormat="1" ht="18.75" customHeight="1">
      <c r="A119" s="135">
        <v>112</v>
      </c>
      <c r="B119" s="93"/>
      <c r="C119" s="93"/>
      <c r="D119" s="94"/>
      <c r="E119" s="447"/>
      <c r="F119" s="94"/>
      <c r="G119" s="137"/>
      <c r="H119" s="94"/>
      <c r="I119" s="94"/>
      <c r="J119" s="94"/>
      <c r="K119" s="94"/>
      <c r="L119" s="138"/>
      <c r="M119" s="94"/>
      <c r="N119" s="138"/>
      <c r="O119" s="94"/>
      <c r="P119" s="94"/>
      <c r="Q119" s="95"/>
      <c r="R119" s="95"/>
    </row>
    <row r="120" spans="1:18" s="12" customFormat="1" ht="18.75" customHeight="1">
      <c r="A120" s="135">
        <v>113</v>
      </c>
      <c r="B120" s="93"/>
      <c r="C120" s="93"/>
      <c r="D120" s="94"/>
      <c r="E120" s="447"/>
      <c r="F120" s="94"/>
      <c r="G120" s="137"/>
      <c r="H120" s="94"/>
      <c r="I120" s="94"/>
      <c r="J120" s="94"/>
      <c r="K120" s="94"/>
      <c r="L120" s="138"/>
      <c r="M120" s="94"/>
      <c r="N120" s="138"/>
      <c r="O120" s="94"/>
      <c r="P120" s="94"/>
      <c r="Q120" s="95"/>
      <c r="R120" s="95"/>
    </row>
    <row r="121" spans="1:18" s="12" customFormat="1" ht="18.75" customHeight="1">
      <c r="A121" s="135">
        <v>114</v>
      </c>
      <c r="B121" s="93"/>
      <c r="C121" s="93"/>
      <c r="D121" s="94"/>
      <c r="E121" s="447"/>
      <c r="F121" s="94"/>
      <c r="G121" s="137"/>
      <c r="H121" s="94"/>
      <c r="I121" s="94"/>
      <c r="J121" s="94"/>
      <c r="K121" s="94"/>
      <c r="L121" s="138"/>
      <c r="M121" s="94"/>
      <c r="N121" s="138"/>
      <c r="O121" s="94"/>
      <c r="P121" s="94"/>
      <c r="Q121" s="95"/>
      <c r="R121" s="95"/>
    </row>
    <row r="122" spans="1:18" s="12" customFormat="1" ht="18.75" customHeight="1">
      <c r="A122" s="135">
        <v>115</v>
      </c>
      <c r="B122" s="93"/>
      <c r="C122" s="93"/>
      <c r="D122" s="94"/>
      <c r="E122" s="447"/>
      <c r="F122" s="94"/>
      <c r="G122" s="137"/>
      <c r="H122" s="94"/>
      <c r="I122" s="94"/>
      <c r="J122" s="94"/>
      <c r="K122" s="94"/>
      <c r="L122" s="138"/>
      <c r="M122" s="94"/>
      <c r="N122" s="138"/>
      <c r="O122" s="94"/>
      <c r="P122" s="94"/>
      <c r="Q122" s="95"/>
      <c r="R122" s="95"/>
    </row>
    <row r="123" spans="1:18" s="12" customFormat="1" ht="18.75" customHeight="1">
      <c r="A123" s="135">
        <v>116</v>
      </c>
      <c r="B123" s="93"/>
      <c r="C123" s="93"/>
      <c r="D123" s="94"/>
      <c r="E123" s="447"/>
      <c r="F123" s="94"/>
      <c r="G123" s="137"/>
      <c r="H123" s="94"/>
      <c r="I123" s="94"/>
      <c r="J123" s="94"/>
      <c r="K123" s="94"/>
      <c r="L123" s="138"/>
      <c r="M123" s="94"/>
      <c r="N123" s="138"/>
      <c r="O123" s="94"/>
      <c r="P123" s="94"/>
      <c r="Q123" s="95"/>
      <c r="R123" s="95"/>
    </row>
    <row r="124" spans="1:18" s="12" customFormat="1" ht="18.75" customHeight="1">
      <c r="A124" s="135">
        <v>117</v>
      </c>
      <c r="B124" s="93"/>
      <c r="C124" s="93"/>
      <c r="D124" s="94"/>
      <c r="E124" s="447"/>
      <c r="F124" s="94"/>
      <c r="G124" s="137"/>
      <c r="H124" s="94"/>
      <c r="I124" s="94"/>
      <c r="J124" s="94"/>
      <c r="K124" s="94"/>
      <c r="L124" s="138"/>
      <c r="M124" s="94"/>
      <c r="N124" s="138"/>
      <c r="O124" s="94"/>
      <c r="P124" s="94"/>
      <c r="Q124" s="95"/>
      <c r="R124" s="95"/>
    </row>
    <row r="125" spans="1:18" s="12" customFormat="1" ht="18.75" customHeight="1">
      <c r="A125" s="135">
        <v>118</v>
      </c>
      <c r="B125" s="93"/>
      <c r="C125" s="93"/>
      <c r="D125" s="94"/>
      <c r="E125" s="447"/>
      <c r="F125" s="94"/>
      <c r="G125" s="137"/>
      <c r="H125" s="94"/>
      <c r="I125" s="94"/>
      <c r="J125" s="94"/>
      <c r="K125" s="94"/>
      <c r="L125" s="138"/>
      <c r="M125" s="94"/>
      <c r="N125" s="138"/>
      <c r="O125" s="94"/>
      <c r="P125" s="94"/>
      <c r="Q125" s="95"/>
      <c r="R125" s="95"/>
    </row>
    <row r="126" spans="1:18" s="12" customFormat="1" ht="18.75" customHeight="1">
      <c r="A126" s="135">
        <v>119</v>
      </c>
      <c r="B126" s="93"/>
      <c r="C126" s="93"/>
      <c r="D126" s="94"/>
      <c r="E126" s="447"/>
      <c r="F126" s="94"/>
      <c r="G126" s="137"/>
      <c r="H126" s="94"/>
      <c r="I126" s="94"/>
      <c r="J126" s="94"/>
      <c r="K126" s="94"/>
      <c r="L126" s="138"/>
      <c r="M126" s="94"/>
      <c r="N126" s="138"/>
      <c r="O126" s="94"/>
      <c r="P126" s="94"/>
      <c r="Q126" s="95"/>
      <c r="R126" s="95"/>
    </row>
    <row r="127" spans="1:18" s="12" customFormat="1" ht="18.75" customHeight="1">
      <c r="A127" s="135">
        <v>120</v>
      </c>
      <c r="B127" s="93"/>
      <c r="C127" s="93"/>
      <c r="D127" s="94"/>
      <c r="E127" s="447"/>
      <c r="F127" s="94"/>
      <c r="G127" s="137"/>
      <c r="H127" s="94"/>
      <c r="I127" s="94"/>
      <c r="J127" s="94"/>
      <c r="K127" s="94"/>
      <c r="L127" s="138"/>
      <c r="M127" s="94"/>
      <c r="N127" s="138"/>
      <c r="O127" s="94"/>
      <c r="P127" s="94"/>
      <c r="Q127" s="95"/>
      <c r="R127" s="95"/>
    </row>
    <row r="128" spans="1:18" s="12" customFormat="1" ht="18.75" customHeight="1">
      <c r="A128" s="135">
        <v>121</v>
      </c>
      <c r="B128" s="93"/>
      <c r="C128" s="93"/>
      <c r="D128" s="94"/>
      <c r="E128" s="447"/>
      <c r="F128" s="94"/>
      <c r="G128" s="137"/>
      <c r="H128" s="94"/>
      <c r="I128" s="94"/>
      <c r="J128" s="94"/>
      <c r="K128" s="94"/>
      <c r="L128" s="138"/>
      <c r="M128" s="94"/>
      <c r="N128" s="138"/>
      <c r="O128" s="94"/>
      <c r="P128" s="94"/>
      <c r="Q128" s="95"/>
      <c r="R128" s="95"/>
    </row>
    <row r="129" spans="1:18" s="12" customFormat="1" ht="18.75" customHeight="1">
      <c r="A129" s="135">
        <v>122</v>
      </c>
      <c r="B129" s="93"/>
      <c r="C129" s="93"/>
      <c r="D129" s="94"/>
      <c r="E129" s="447"/>
      <c r="F129" s="94"/>
      <c r="G129" s="137"/>
      <c r="H129" s="94"/>
      <c r="I129" s="94"/>
      <c r="J129" s="94"/>
      <c r="K129" s="94"/>
      <c r="L129" s="138"/>
      <c r="M129" s="94"/>
      <c r="N129" s="138"/>
      <c r="O129" s="94"/>
      <c r="P129" s="94"/>
      <c r="Q129" s="95"/>
      <c r="R129" s="95"/>
    </row>
    <row r="130" spans="1:18" s="12" customFormat="1" ht="18.75" customHeight="1">
      <c r="A130" s="135">
        <v>123</v>
      </c>
      <c r="B130" s="93"/>
      <c r="C130" s="93"/>
      <c r="D130" s="94"/>
      <c r="E130" s="447"/>
      <c r="F130" s="94"/>
      <c r="G130" s="137"/>
      <c r="H130" s="94"/>
      <c r="I130" s="94"/>
      <c r="J130" s="94"/>
      <c r="K130" s="94"/>
      <c r="L130" s="138"/>
      <c r="M130" s="94"/>
      <c r="N130" s="138"/>
      <c r="O130" s="94"/>
      <c r="P130" s="94"/>
      <c r="Q130" s="95"/>
      <c r="R130" s="95"/>
    </row>
    <row r="131" spans="1:18" s="12" customFormat="1" ht="18.75" customHeight="1">
      <c r="A131" s="135">
        <v>124</v>
      </c>
      <c r="B131" s="93"/>
      <c r="C131" s="93"/>
      <c r="D131" s="94"/>
      <c r="E131" s="447"/>
      <c r="F131" s="94"/>
      <c r="G131" s="137"/>
      <c r="H131" s="94"/>
      <c r="I131" s="94"/>
      <c r="J131" s="94"/>
      <c r="K131" s="94"/>
      <c r="L131" s="138"/>
      <c r="M131" s="94"/>
      <c r="N131" s="138"/>
      <c r="O131" s="94"/>
      <c r="P131" s="94"/>
      <c r="Q131" s="95"/>
      <c r="R131" s="95"/>
    </row>
    <row r="132" spans="1:18" s="12" customFormat="1" ht="18.75" customHeight="1">
      <c r="A132" s="135">
        <v>125</v>
      </c>
      <c r="B132" s="93"/>
      <c r="C132" s="93"/>
      <c r="D132" s="94"/>
      <c r="E132" s="447"/>
      <c r="F132" s="94"/>
      <c r="G132" s="137"/>
      <c r="H132" s="94"/>
      <c r="I132" s="94"/>
      <c r="J132" s="94"/>
      <c r="K132" s="94"/>
      <c r="L132" s="138"/>
      <c r="M132" s="94"/>
      <c r="N132" s="138"/>
      <c r="O132" s="94"/>
      <c r="P132" s="94"/>
      <c r="Q132" s="95"/>
      <c r="R132" s="95"/>
    </row>
    <row r="133" spans="1:18" s="12" customFormat="1" ht="18.75" customHeight="1">
      <c r="A133" s="135">
        <v>126</v>
      </c>
      <c r="B133" s="93"/>
      <c r="C133" s="93"/>
      <c r="D133" s="94"/>
      <c r="E133" s="447"/>
      <c r="F133" s="94"/>
      <c r="G133" s="137"/>
      <c r="H133" s="94"/>
      <c r="I133" s="94"/>
      <c r="J133" s="94"/>
      <c r="K133" s="94"/>
      <c r="L133" s="138"/>
      <c r="M133" s="94"/>
      <c r="N133" s="138"/>
      <c r="O133" s="94"/>
      <c r="P133" s="94"/>
      <c r="Q133" s="95"/>
      <c r="R133" s="95"/>
    </row>
    <row r="134" spans="1:18" s="12" customFormat="1" ht="18.75" customHeight="1">
      <c r="A134" s="135">
        <v>127</v>
      </c>
      <c r="B134" s="93"/>
      <c r="C134" s="93"/>
      <c r="D134" s="94"/>
      <c r="E134" s="447"/>
      <c r="F134" s="94"/>
      <c r="G134" s="137"/>
      <c r="H134" s="94"/>
      <c r="I134" s="94"/>
      <c r="J134" s="94"/>
      <c r="K134" s="94"/>
      <c r="L134" s="138"/>
      <c r="M134" s="94"/>
      <c r="N134" s="138"/>
      <c r="O134" s="94"/>
      <c r="P134" s="94"/>
      <c r="Q134" s="95"/>
      <c r="R134" s="95"/>
    </row>
    <row r="135" spans="1:18" s="12" customFormat="1" ht="18.75" customHeight="1">
      <c r="A135" s="135">
        <v>128</v>
      </c>
      <c r="B135" s="93"/>
      <c r="C135" s="93"/>
      <c r="D135" s="94"/>
      <c r="E135" s="447"/>
      <c r="F135" s="94"/>
      <c r="G135" s="137"/>
      <c r="H135" s="94"/>
      <c r="I135" s="94"/>
      <c r="J135" s="94"/>
      <c r="K135" s="94"/>
      <c r="L135" s="138"/>
      <c r="M135" s="94"/>
      <c r="N135" s="138"/>
      <c r="O135" s="94"/>
      <c r="P135" s="94"/>
      <c r="Q135" s="95"/>
      <c r="R135" s="95"/>
    </row>
    <row r="136" spans="1:18" s="12" customFormat="1" ht="18.75" customHeight="1">
      <c r="A136" s="135">
        <v>129</v>
      </c>
      <c r="B136" s="93"/>
      <c r="C136" s="93"/>
      <c r="D136" s="94"/>
      <c r="E136" s="447"/>
      <c r="F136" s="94"/>
      <c r="G136" s="137"/>
      <c r="H136" s="94"/>
      <c r="I136" s="94"/>
      <c r="J136" s="94"/>
      <c r="K136" s="94"/>
      <c r="L136" s="138"/>
      <c r="M136" s="94"/>
      <c r="N136" s="138"/>
      <c r="O136" s="94"/>
      <c r="P136" s="94"/>
      <c r="Q136" s="95"/>
      <c r="R136" s="95"/>
    </row>
    <row r="137" spans="1:18" s="12" customFormat="1" ht="18.75" customHeight="1">
      <c r="A137" s="135">
        <v>130</v>
      </c>
      <c r="B137" s="93"/>
      <c r="C137" s="93"/>
      <c r="D137" s="94"/>
      <c r="E137" s="447"/>
      <c r="F137" s="94"/>
      <c r="G137" s="137"/>
      <c r="H137" s="94"/>
      <c r="I137" s="94"/>
      <c r="J137" s="94"/>
      <c r="K137" s="94"/>
      <c r="L137" s="138"/>
      <c r="M137" s="94"/>
      <c r="N137" s="138"/>
      <c r="O137" s="94"/>
      <c r="P137" s="94"/>
      <c r="Q137" s="95"/>
      <c r="R137" s="95"/>
    </row>
    <row r="138" spans="1:18" s="12" customFormat="1" ht="18.75" customHeight="1">
      <c r="A138" s="135">
        <v>131</v>
      </c>
      <c r="B138" s="93"/>
      <c r="C138" s="93"/>
      <c r="D138" s="94"/>
      <c r="E138" s="447"/>
      <c r="F138" s="94"/>
      <c r="G138" s="137"/>
      <c r="H138" s="94"/>
      <c r="I138" s="94"/>
      <c r="J138" s="94"/>
      <c r="K138" s="94"/>
      <c r="L138" s="138"/>
      <c r="M138" s="94"/>
      <c r="N138" s="138"/>
      <c r="O138" s="94"/>
      <c r="P138" s="94"/>
      <c r="Q138" s="95"/>
      <c r="R138" s="95"/>
    </row>
    <row r="139" spans="1:18" s="12" customFormat="1" ht="18.75" customHeight="1">
      <c r="A139" s="135">
        <v>132</v>
      </c>
      <c r="B139" s="93"/>
      <c r="C139" s="93"/>
      <c r="D139" s="94"/>
      <c r="E139" s="447"/>
      <c r="F139" s="94"/>
      <c r="G139" s="137"/>
      <c r="H139" s="94"/>
      <c r="I139" s="94"/>
      <c r="J139" s="94"/>
      <c r="K139" s="94"/>
      <c r="L139" s="138"/>
      <c r="M139" s="94"/>
      <c r="N139" s="138"/>
      <c r="O139" s="94"/>
      <c r="P139" s="94"/>
      <c r="Q139" s="95"/>
      <c r="R139" s="95"/>
    </row>
    <row r="140" spans="1:18" s="12" customFormat="1" ht="18.75" customHeight="1">
      <c r="A140" s="135">
        <v>133</v>
      </c>
      <c r="B140" s="93"/>
      <c r="C140" s="93"/>
      <c r="D140" s="94"/>
      <c r="E140" s="447"/>
      <c r="F140" s="94"/>
      <c r="G140" s="137"/>
      <c r="H140" s="94"/>
      <c r="I140" s="94"/>
      <c r="J140" s="94"/>
      <c r="K140" s="94"/>
      <c r="L140" s="138"/>
      <c r="M140" s="94"/>
      <c r="N140" s="138"/>
      <c r="O140" s="94"/>
      <c r="P140" s="94"/>
      <c r="Q140" s="95"/>
      <c r="R140" s="95"/>
    </row>
    <row r="141" spans="1:18" s="12" customFormat="1" ht="18.75" customHeight="1">
      <c r="A141" s="135">
        <v>134</v>
      </c>
      <c r="B141" s="93"/>
      <c r="C141" s="93"/>
      <c r="D141" s="94"/>
      <c r="E141" s="447"/>
      <c r="F141" s="94"/>
      <c r="G141" s="137"/>
      <c r="H141" s="94"/>
      <c r="I141" s="94"/>
      <c r="J141" s="94"/>
      <c r="K141" s="94"/>
      <c r="L141" s="138"/>
      <c r="M141" s="94"/>
      <c r="N141" s="138"/>
      <c r="O141" s="94"/>
      <c r="P141" s="94"/>
      <c r="Q141" s="95"/>
      <c r="R141" s="95"/>
    </row>
    <row r="142" spans="1:18" s="12" customFormat="1" ht="18.75" customHeight="1">
      <c r="A142" s="135">
        <v>135</v>
      </c>
      <c r="B142" s="93"/>
      <c r="C142" s="93"/>
      <c r="D142" s="94"/>
      <c r="E142" s="447"/>
      <c r="F142" s="94"/>
      <c r="G142" s="137"/>
      <c r="H142" s="94"/>
      <c r="I142" s="94"/>
      <c r="J142" s="94"/>
      <c r="K142" s="94"/>
      <c r="L142" s="138"/>
      <c r="M142" s="94"/>
      <c r="N142" s="138"/>
      <c r="O142" s="94"/>
      <c r="P142" s="94"/>
      <c r="Q142" s="95"/>
      <c r="R142" s="95"/>
    </row>
    <row r="143" spans="1:18" s="12" customFormat="1" ht="18.75" customHeight="1">
      <c r="A143" s="135">
        <v>136</v>
      </c>
      <c r="B143" s="93"/>
      <c r="C143" s="93"/>
      <c r="D143" s="94"/>
      <c r="E143" s="447"/>
      <c r="F143" s="94"/>
      <c r="G143" s="137"/>
      <c r="H143" s="94"/>
      <c r="I143" s="94"/>
      <c r="J143" s="94"/>
      <c r="K143" s="94"/>
      <c r="L143" s="138"/>
      <c r="M143" s="94"/>
      <c r="N143" s="138"/>
      <c r="O143" s="94"/>
      <c r="P143" s="94"/>
      <c r="Q143" s="95"/>
      <c r="R143" s="95"/>
    </row>
    <row r="144" spans="1:18" s="12" customFormat="1" ht="18.75" customHeight="1">
      <c r="A144" s="135">
        <v>137</v>
      </c>
      <c r="B144" s="93"/>
      <c r="C144" s="93"/>
      <c r="D144" s="94"/>
      <c r="E144" s="447"/>
      <c r="F144" s="94"/>
      <c r="G144" s="137"/>
      <c r="H144" s="94"/>
      <c r="I144" s="94"/>
      <c r="J144" s="94"/>
      <c r="K144" s="94"/>
      <c r="L144" s="138"/>
      <c r="M144" s="94"/>
      <c r="N144" s="138"/>
      <c r="O144" s="94"/>
      <c r="P144" s="94"/>
      <c r="Q144" s="95"/>
      <c r="R144" s="95"/>
    </row>
    <row r="145" spans="1:18" s="12" customFormat="1" ht="18.75" customHeight="1">
      <c r="A145" s="135">
        <v>138</v>
      </c>
      <c r="B145" s="93"/>
      <c r="C145" s="93"/>
      <c r="D145" s="94"/>
      <c r="E145" s="447"/>
      <c r="F145" s="94"/>
      <c r="G145" s="137"/>
      <c r="H145" s="94"/>
      <c r="I145" s="94"/>
      <c r="J145" s="94"/>
      <c r="K145" s="94"/>
      <c r="L145" s="138"/>
      <c r="M145" s="94"/>
      <c r="N145" s="138"/>
      <c r="O145" s="94"/>
      <c r="P145" s="94"/>
      <c r="Q145" s="95"/>
      <c r="R145" s="95"/>
    </row>
    <row r="146" spans="1:18" s="12" customFormat="1" ht="18.75" customHeight="1">
      <c r="A146" s="135">
        <v>139</v>
      </c>
      <c r="B146" s="93"/>
      <c r="C146" s="93"/>
      <c r="D146" s="94"/>
      <c r="E146" s="447"/>
      <c r="F146" s="94"/>
      <c r="G146" s="137"/>
      <c r="H146" s="94"/>
      <c r="I146" s="94"/>
      <c r="J146" s="94"/>
      <c r="K146" s="94"/>
      <c r="L146" s="138"/>
      <c r="M146" s="94"/>
      <c r="N146" s="138"/>
      <c r="O146" s="94"/>
      <c r="P146" s="94"/>
      <c r="Q146" s="95"/>
      <c r="R146" s="95"/>
    </row>
    <row r="147" spans="1:18" s="12" customFormat="1" ht="18.75" customHeight="1">
      <c r="A147" s="135">
        <v>140</v>
      </c>
      <c r="B147" s="93"/>
      <c r="C147" s="93"/>
      <c r="D147" s="94"/>
      <c r="E147" s="447"/>
      <c r="F147" s="94"/>
      <c r="G147" s="137"/>
      <c r="H147" s="94"/>
      <c r="I147" s="94"/>
      <c r="J147" s="94"/>
      <c r="K147" s="94"/>
      <c r="L147" s="138"/>
      <c r="M147" s="94"/>
      <c r="N147" s="138"/>
      <c r="O147" s="94"/>
      <c r="P147" s="94"/>
      <c r="Q147" s="95"/>
      <c r="R147" s="95"/>
    </row>
    <row r="148" spans="1:18" s="12" customFormat="1" ht="18.75" customHeight="1">
      <c r="A148" s="135">
        <v>141</v>
      </c>
      <c r="B148" s="93"/>
      <c r="C148" s="93"/>
      <c r="D148" s="94"/>
      <c r="E148" s="447"/>
      <c r="F148" s="94"/>
      <c r="G148" s="137"/>
      <c r="H148" s="94"/>
      <c r="I148" s="94"/>
      <c r="J148" s="94"/>
      <c r="K148" s="94"/>
      <c r="L148" s="138"/>
      <c r="M148" s="94"/>
      <c r="N148" s="138"/>
      <c r="O148" s="94"/>
      <c r="P148" s="94"/>
      <c r="Q148" s="95"/>
      <c r="R148" s="95"/>
    </row>
    <row r="149" spans="1:18" s="12" customFormat="1" ht="18.75" customHeight="1">
      <c r="A149" s="135">
        <v>142</v>
      </c>
      <c r="B149" s="93"/>
      <c r="C149" s="93"/>
      <c r="D149" s="94"/>
      <c r="E149" s="447"/>
      <c r="F149" s="94"/>
      <c r="G149" s="137"/>
      <c r="H149" s="94"/>
      <c r="I149" s="94"/>
      <c r="J149" s="94"/>
      <c r="K149" s="94"/>
      <c r="L149" s="138"/>
      <c r="M149" s="94"/>
      <c r="N149" s="138"/>
      <c r="O149" s="94"/>
      <c r="P149" s="94"/>
      <c r="Q149" s="95"/>
      <c r="R149" s="95"/>
    </row>
    <row r="150" spans="1:18" s="12" customFormat="1" ht="18.75" customHeight="1">
      <c r="A150" s="135">
        <v>143</v>
      </c>
      <c r="B150" s="93"/>
      <c r="C150" s="93"/>
      <c r="D150" s="94"/>
      <c r="E150" s="447"/>
      <c r="F150" s="94"/>
      <c r="G150" s="137"/>
      <c r="H150" s="94"/>
      <c r="I150" s="94"/>
      <c r="J150" s="94"/>
      <c r="K150" s="94"/>
      <c r="L150" s="138"/>
      <c r="M150" s="94"/>
      <c r="N150" s="138"/>
      <c r="O150" s="94"/>
      <c r="P150" s="94"/>
      <c r="Q150" s="95"/>
      <c r="R150" s="95"/>
    </row>
    <row r="151" spans="1:18" s="12" customFormat="1" ht="18.75" customHeight="1">
      <c r="A151" s="135">
        <v>144</v>
      </c>
      <c r="B151" s="93"/>
      <c r="C151" s="93"/>
      <c r="D151" s="94"/>
      <c r="E151" s="447"/>
      <c r="F151" s="94"/>
      <c r="G151" s="137"/>
      <c r="H151" s="94"/>
      <c r="I151" s="94"/>
      <c r="J151" s="94"/>
      <c r="K151" s="94"/>
      <c r="L151" s="138"/>
      <c r="M151" s="94"/>
      <c r="N151" s="138"/>
      <c r="O151" s="94"/>
      <c r="P151" s="94"/>
      <c r="Q151" s="95"/>
      <c r="R151" s="95"/>
    </row>
    <row r="152" spans="1:18" s="12" customFormat="1" ht="18.75" customHeight="1">
      <c r="A152" s="135">
        <v>145</v>
      </c>
      <c r="B152" s="93"/>
      <c r="C152" s="93"/>
      <c r="D152" s="94"/>
      <c r="E152" s="447"/>
      <c r="F152" s="94"/>
      <c r="G152" s="137"/>
      <c r="H152" s="94"/>
      <c r="I152" s="94"/>
      <c r="J152" s="94"/>
      <c r="K152" s="94"/>
      <c r="L152" s="138"/>
      <c r="M152" s="94"/>
      <c r="N152" s="138"/>
      <c r="O152" s="94"/>
      <c r="P152" s="94"/>
      <c r="Q152" s="95"/>
      <c r="R152" s="95"/>
    </row>
    <row r="153" spans="1:18" s="12" customFormat="1" ht="18.75" customHeight="1">
      <c r="A153" s="135">
        <v>146</v>
      </c>
      <c r="B153" s="93"/>
      <c r="C153" s="93"/>
      <c r="D153" s="94"/>
      <c r="E153" s="447"/>
      <c r="F153" s="94"/>
      <c r="G153" s="137"/>
      <c r="H153" s="94"/>
      <c r="I153" s="94"/>
      <c r="J153" s="94"/>
      <c r="K153" s="94"/>
      <c r="L153" s="138"/>
      <c r="M153" s="94"/>
      <c r="N153" s="138"/>
      <c r="O153" s="94"/>
      <c r="P153" s="94"/>
      <c r="Q153" s="95"/>
      <c r="R153" s="95"/>
    </row>
    <row r="154" spans="1:18" s="12" customFormat="1" ht="18.75" customHeight="1">
      <c r="A154" s="135">
        <v>147</v>
      </c>
      <c r="B154" s="93"/>
      <c r="C154" s="93"/>
      <c r="D154" s="94"/>
      <c r="E154" s="447"/>
      <c r="F154" s="94"/>
      <c r="G154" s="137"/>
      <c r="H154" s="94"/>
      <c r="I154" s="94"/>
      <c r="J154" s="94"/>
      <c r="K154" s="94"/>
      <c r="L154" s="138"/>
      <c r="M154" s="94"/>
      <c r="N154" s="138"/>
      <c r="O154" s="94"/>
      <c r="P154" s="94"/>
      <c r="Q154" s="95"/>
      <c r="R154" s="95"/>
    </row>
    <row r="155" spans="1:18" s="12" customFormat="1" ht="18.75" customHeight="1">
      <c r="A155" s="135">
        <v>148</v>
      </c>
      <c r="B155" s="93"/>
      <c r="C155" s="93"/>
      <c r="D155" s="94"/>
      <c r="E155" s="447"/>
      <c r="F155" s="94"/>
      <c r="G155" s="137"/>
      <c r="H155" s="94"/>
      <c r="I155" s="94"/>
      <c r="J155" s="94"/>
      <c r="K155" s="94"/>
      <c r="L155" s="138"/>
      <c r="M155" s="94"/>
      <c r="N155" s="138"/>
      <c r="O155" s="94"/>
      <c r="P155" s="94"/>
      <c r="Q155" s="95"/>
      <c r="R155" s="95"/>
    </row>
    <row r="156" spans="1:18" s="12" customFormat="1" ht="18.75" customHeight="1">
      <c r="A156" s="135">
        <v>149</v>
      </c>
      <c r="B156" s="93"/>
      <c r="C156" s="93"/>
      <c r="D156" s="94"/>
      <c r="E156" s="447"/>
      <c r="F156" s="94"/>
      <c r="G156" s="137"/>
      <c r="H156" s="94"/>
      <c r="I156" s="94"/>
      <c r="J156" s="94"/>
      <c r="K156" s="94"/>
      <c r="L156" s="138"/>
      <c r="M156" s="94"/>
      <c r="N156" s="138"/>
      <c r="O156" s="94"/>
      <c r="P156" s="94"/>
      <c r="Q156" s="95"/>
      <c r="R156" s="95"/>
    </row>
    <row r="157" spans="1:18" s="12" customFormat="1" ht="18.75" customHeight="1">
      <c r="A157" s="135">
        <v>150</v>
      </c>
      <c r="B157" s="93"/>
      <c r="C157" s="93"/>
      <c r="D157" s="94"/>
      <c r="E157" s="447"/>
      <c r="F157" s="94"/>
      <c r="G157" s="137"/>
      <c r="H157" s="94"/>
      <c r="I157" s="94"/>
      <c r="J157" s="94"/>
      <c r="K157" s="94"/>
      <c r="L157" s="138"/>
      <c r="M157" s="94"/>
      <c r="N157" s="138"/>
      <c r="O157" s="94"/>
      <c r="P157" s="94"/>
      <c r="Q157" s="95"/>
      <c r="R157" s="95"/>
    </row>
    <row r="158" spans="1:18" s="12" customFormat="1" ht="18.75" customHeight="1">
      <c r="A158" s="135">
        <v>151</v>
      </c>
      <c r="B158" s="93"/>
      <c r="C158" s="93"/>
      <c r="D158" s="94"/>
      <c r="E158" s="447"/>
      <c r="F158" s="94"/>
      <c r="G158" s="137"/>
      <c r="H158" s="94"/>
      <c r="I158" s="94"/>
      <c r="J158" s="94"/>
      <c r="K158" s="94"/>
      <c r="L158" s="138"/>
      <c r="M158" s="94"/>
      <c r="N158" s="138"/>
      <c r="O158" s="94"/>
      <c r="P158" s="94"/>
      <c r="Q158" s="95"/>
      <c r="R158" s="95"/>
    </row>
    <row r="159" spans="1:18" s="12" customFormat="1" ht="18.75" customHeight="1">
      <c r="A159" s="135">
        <v>152</v>
      </c>
      <c r="B159" s="93"/>
      <c r="C159" s="93"/>
      <c r="D159" s="94"/>
      <c r="E159" s="447"/>
      <c r="F159" s="94"/>
      <c r="G159" s="137"/>
      <c r="H159" s="94"/>
      <c r="I159" s="94"/>
      <c r="J159" s="94"/>
      <c r="K159" s="94"/>
      <c r="L159" s="138"/>
      <c r="M159" s="94"/>
      <c r="N159" s="138"/>
      <c r="O159" s="94"/>
      <c r="P159" s="94"/>
      <c r="Q159" s="95"/>
      <c r="R159" s="95"/>
    </row>
    <row r="160" spans="1:18" s="12" customFormat="1" ht="18.75" customHeight="1">
      <c r="A160" s="135">
        <v>153</v>
      </c>
      <c r="B160" s="93"/>
      <c r="C160" s="93"/>
      <c r="D160" s="94"/>
      <c r="E160" s="447"/>
      <c r="F160" s="94"/>
      <c r="G160" s="137"/>
      <c r="H160" s="94"/>
      <c r="I160" s="94"/>
      <c r="J160" s="94"/>
      <c r="K160" s="94"/>
      <c r="L160" s="138"/>
      <c r="M160" s="94"/>
      <c r="N160" s="138"/>
      <c r="O160" s="94"/>
      <c r="P160" s="94"/>
      <c r="Q160" s="95"/>
      <c r="R160" s="95"/>
    </row>
    <row r="161" spans="1:18" s="12" customFormat="1" ht="18.75" customHeight="1">
      <c r="A161" s="135">
        <v>154</v>
      </c>
      <c r="B161" s="93"/>
      <c r="C161" s="93"/>
      <c r="D161" s="94"/>
      <c r="E161" s="447"/>
      <c r="F161" s="94"/>
      <c r="G161" s="137"/>
      <c r="H161" s="94"/>
      <c r="I161" s="94"/>
      <c r="J161" s="94"/>
      <c r="K161" s="94"/>
      <c r="L161" s="138"/>
      <c r="M161" s="94"/>
      <c r="N161" s="138"/>
      <c r="O161" s="94"/>
      <c r="P161" s="94"/>
      <c r="Q161" s="95"/>
      <c r="R161" s="95"/>
    </row>
    <row r="162" spans="1:18" s="12" customFormat="1" ht="18.75" customHeight="1">
      <c r="A162" s="135">
        <v>155</v>
      </c>
      <c r="B162" s="93"/>
      <c r="C162" s="93"/>
      <c r="D162" s="94"/>
      <c r="E162" s="447"/>
      <c r="F162" s="94"/>
      <c r="G162" s="137"/>
      <c r="H162" s="94"/>
      <c r="I162" s="94"/>
      <c r="J162" s="94"/>
      <c r="K162" s="94"/>
      <c r="L162" s="138"/>
      <c r="M162" s="94"/>
      <c r="N162" s="138"/>
      <c r="O162" s="94"/>
      <c r="P162" s="94"/>
      <c r="Q162" s="95"/>
      <c r="R162" s="95"/>
    </row>
    <row r="163" spans="1:18" s="12" customFormat="1" ht="18.75" customHeight="1">
      <c r="A163" s="135">
        <v>156</v>
      </c>
      <c r="B163" s="93"/>
      <c r="C163" s="93"/>
      <c r="D163" s="94"/>
      <c r="E163" s="447"/>
      <c r="F163" s="94"/>
      <c r="G163" s="137"/>
      <c r="H163" s="94"/>
      <c r="I163" s="94"/>
      <c r="J163" s="94"/>
      <c r="K163" s="94"/>
      <c r="L163" s="138"/>
      <c r="M163" s="94"/>
      <c r="N163" s="138"/>
      <c r="O163" s="94"/>
      <c r="P163" s="94"/>
      <c r="Q163" s="95"/>
      <c r="R163" s="95"/>
    </row>
    <row r="164" spans="1:18" s="12" customFormat="1" ht="18.75" customHeight="1">
      <c r="A164" s="135">
        <v>157</v>
      </c>
      <c r="B164" s="93"/>
      <c r="C164" s="93"/>
      <c r="D164" s="94"/>
      <c r="E164" s="447"/>
      <c r="F164" s="94"/>
      <c r="G164" s="137"/>
      <c r="H164" s="94"/>
      <c r="I164" s="94"/>
      <c r="J164" s="94"/>
      <c r="K164" s="94"/>
      <c r="L164" s="138"/>
      <c r="M164" s="94"/>
      <c r="N164" s="138"/>
      <c r="O164" s="94"/>
      <c r="P164" s="94"/>
      <c r="Q164" s="95"/>
      <c r="R164" s="95"/>
    </row>
    <row r="165" spans="1:18" s="12" customFormat="1" ht="18.75" customHeight="1">
      <c r="A165" s="135">
        <v>158</v>
      </c>
      <c r="B165" s="93"/>
      <c r="C165" s="93"/>
      <c r="D165" s="94"/>
      <c r="E165" s="447"/>
      <c r="F165" s="94"/>
      <c r="G165" s="137"/>
      <c r="H165" s="94"/>
      <c r="I165" s="94"/>
      <c r="J165" s="94"/>
      <c r="K165" s="94"/>
      <c r="L165" s="138"/>
      <c r="M165" s="94"/>
      <c r="N165" s="138"/>
      <c r="O165" s="94"/>
      <c r="P165" s="94"/>
      <c r="Q165" s="95"/>
      <c r="R165" s="95"/>
    </row>
    <row r="166" spans="1:18" s="12" customFormat="1" ht="18.75" customHeight="1">
      <c r="A166" s="135">
        <v>159</v>
      </c>
      <c r="B166" s="93"/>
      <c r="C166" s="93"/>
      <c r="D166" s="94"/>
      <c r="E166" s="447"/>
      <c r="F166" s="94"/>
      <c r="G166" s="137"/>
      <c r="H166" s="94"/>
      <c r="I166" s="94"/>
      <c r="J166" s="94"/>
      <c r="K166" s="94"/>
      <c r="L166" s="138"/>
      <c r="M166" s="94"/>
      <c r="N166" s="138"/>
      <c r="O166" s="94"/>
      <c r="P166" s="94"/>
      <c r="Q166" s="95"/>
      <c r="R166" s="95"/>
    </row>
    <row r="167" spans="1:18" s="12" customFormat="1" ht="18.75" customHeight="1">
      <c r="A167" s="135">
        <v>160</v>
      </c>
      <c r="B167" s="93"/>
      <c r="C167" s="93"/>
      <c r="D167" s="94"/>
      <c r="E167" s="447"/>
      <c r="F167" s="94"/>
      <c r="G167" s="137"/>
      <c r="H167" s="94"/>
      <c r="I167" s="94"/>
      <c r="J167" s="94"/>
      <c r="K167" s="94"/>
      <c r="L167" s="138"/>
      <c r="M167" s="94"/>
      <c r="N167" s="138"/>
      <c r="O167" s="94"/>
      <c r="P167" s="94"/>
      <c r="Q167" s="95"/>
      <c r="R167" s="95"/>
    </row>
    <row r="168" spans="1:18" s="12" customFormat="1" ht="18.75" customHeight="1">
      <c r="A168" s="135">
        <v>161</v>
      </c>
      <c r="B168" s="93"/>
      <c r="C168" s="93"/>
      <c r="D168" s="94"/>
      <c r="E168" s="447"/>
      <c r="F168" s="94"/>
      <c r="G168" s="137"/>
      <c r="H168" s="94"/>
      <c r="I168" s="94"/>
      <c r="J168" s="94"/>
      <c r="K168" s="94"/>
      <c r="L168" s="138"/>
      <c r="M168" s="94"/>
      <c r="N168" s="138"/>
      <c r="O168" s="94"/>
      <c r="P168" s="94"/>
      <c r="Q168" s="95"/>
      <c r="R168" s="95"/>
    </row>
    <row r="169" spans="1:18" s="12" customFormat="1" ht="18.75" customHeight="1">
      <c r="A169" s="135">
        <v>162</v>
      </c>
      <c r="B169" s="93"/>
      <c r="C169" s="93"/>
      <c r="D169" s="94"/>
      <c r="E169" s="447"/>
      <c r="F169" s="94"/>
      <c r="G169" s="137"/>
      <c r="H169" s="94"/>
      <c r="I169" s="94"/>
      <c r="J169" s="94"/>
      <c r="K169" s="94"/>
      <c r="L169" s="138"/>
      <c r="M169" s="94"/>
      <c r="N169" s="138"/>
      <c r="O169" s="94"/>
      <c r="P169" s="94"/>
      <c r="Q169" s="95"/>
      <c r="R169" s="95"/>
    </row>
    <row r="170" spans="1:18" s="12" customFormat="1" ht="18.75" customHeight="1">
      <c r="A170" s="135">
        <v>163</v>
      </c>
      <c r="B170" s="93"/>
      <c r="C170" s="93"/>
      <c r="D170" s="94"/>
      <c r="E170" s="447"/>
      <c r="F170" s="94"/>
      <c r="G170" s="137"/>
      <c r="H170" s="94"/>
      <c r="I170" s="94"/>
      <c r="J170" s="94"/>
      <c r="K170" s="94"/>
      <c r="L170" s="138"/>
      <c r="M170" s="94"/>
      <c r="N170" s="138"/>
      <c r="O170" s="94"/>
      <c r="P170" s="94"/>
      <c r="Q170" s="95"/>
      <c r="R170" s="95"/>
    </row>
    <row r="171" spans="1:18" s="12" customFormat="1" ht="18.75" customHeight="1">
      <c r="A171" s="135">
        <v>164</v>
      </c>
      <c r="B171" s="93"/>
      <c r="C171" s="93"/>
      <c r="D171" s="94"/>
      <c r="E171" s="447"/>
      <c r="F171" s="94"/>
      <c r="G171" s="137"/>
      <c r="H171" s="94"/>
      <c r="I171" s="94"/>
      <c r="J171" s="94"/>
      <c r="K171" s="94"/>
      <c r="L171" s="138"/>
      <c r="M171" s="94"/>
      <c r="N171" s="138"/>
      <c r="O171" s="94"/>
      <c r="P171" s="94"/>
      <c r="Q171" s="95"/>
      <c r="R171" s="95"/>
    </row>
    <row r="172" spans="1:18" s="12" customFormat="1" ht="18.75" customHeight="1">
      <c r="A172" s="135">
        <v>165</v>
      </c>
      <c r="B172" s="93"/>
      <c r="C172" s="93"/>
      <c r="D172" s="94"/>
      <c r="E172" s="447"/>
      <c r="F172" s="94"/>
      <c r="G172" s="137"/>
      <c r="H172" s="94"/>
      <c r="I172" s="94"/>
      <c r="J172" s="94"/>
      <c r="K172" s="94"/>
      <c r="L172" s="138"/>
      <c r="M172" s="94"/>
      <c r="N172" s="138"/>
      <c r="O172" s="94"/>
      <c r="P172" s="94"/>
      <c r="Q172" s="95"/>
      <c r="R172" s="95"/>
    </row>
    <row r="173" spans="1:18" s="12" customFormat="1" ht="18.75" customHeight="1">
      <c r="A173" s="135">
        <v>166</v>
      </c>
      <c r="B173" s="93"/>
      <c r="C173" s="93"/>
      <c r="D173" s="94"/>
      <c r="E173" s="447"/>
      <c r="F173" s="94"/>
      <c r="G173" s="137"/>
      <c r="H173" s="94"/>
      <c r="I173" s="94"/>
      <c r="J173" s="94"/>
      <c r="K173" s="94"/>
      <c r="L173" s="138"/>
      <c r="M173" s="94"/>
      <c r="N173" s="138"/>
      <c r="O173" s="94"/>
      <c r="P173" s="94"/>
      <c r="Q173" s="95"/>
      <c r="R173" s="95"/>
    </row>
    <row r="174" spans="1:18" s="12" customFormat="1" ht="18.75" customHeight="1">
      <c r="A174" s="135">
        <v>167</v>
      </c>
      <c r="B174" s="93"/>
      <c r="C174" s="93"/>
      <c r="D174" s="94"/>
      <c r="E174" s="447"/>
      <c r="F174" s="94"/>
      <c r="G174" s="137"/>
      <c r="H174" s="94"/>
      <c r="I174" s="94"/>
      <c r="J174" s="94"/>
      <c r="K174" s="94"/>
      <c r="L174" s="138"/>
      <c r="M174" s="94"/>
      <c r="N174" s="138"/>
      <c r="O174" s="94"/>
      <c r="P174" s="94"/>
      <c r="Q174" s="95"/>
      <c r="R174" s="95"/>
    </row>
    <row r="175" spans="1:18" s="12" customFormat="1" ht="18.75" customHeight="1">
      <c r="A175" s="135">
        <v>168</v>
      </c>
      <c r="B175" s="93"/>
      <c r="C175" s="93"/>
      <c r="D175" s="94"/>
      <c r="E175" s="447"/>
      <c r="F175" s="94"/>
      <c r="G175" s="137"/>
      <c r="H175" s="94"/>
      <c r="I175" s="94"/>
      <c r="J175" s="94"/>
      <c r="K175" s="94"/>
      <c r="L175" s="138"/>
      <c r="M175" s="94"/>
      <c r="N175" s="138"/>
      <c r="O175" s="94"/>
      <c r="P175" s="94"/>
      <c r="Q175" s="95"/>
      <c r="R175" s="95"/>
    </row>
    <row r="176" spans="1:18" s="12" customFormat="1" ht="18.75" customHeight="1">
      <c r="A176" s="135">
        <v>169</v>
      </c>
      <c r="B176" s="93"/>
      <c r="C176" s="93"/>
      <c r="D176" s="94"/>
      <c r="E176" s="447"/>
      <c r="F176" s="94"/>
      <c r="G176" s="137"/>
      <c r="H176" s="94"/>
      <c r="I176" s="94"/>
      <c r="J176" s="94"/>
      <c r="K176" s="94"/>
      <c r="L176" s="138"/>
      <c r="M176" s="94"/>
      <c r="N176" s="138"/>
      <c r="O176" s="94"/>
      <c r="P176" s="94"/>
      <c r="Q176" s="95"/>
      <c r="R176" s="95"/>
    </row>
    <row r="177" spans="1:18" s="12" customFormat="1" ht="18.75" customHeight="1">
      <c r="A177" s="135">
        <v>170</v>
      </c>
      <c r="B177" s="93"/>
      <c r="C177" s="93"/>
      <c r="D177" s="94"/>
      <c r="E177" s="447"/>
      <c r="F177" s="94"/>
      <c r="G177" s="137"/>
      <c r="H177" s="94"/>
      <c r="I177" s="94"/>
      <c r="J177" s="94"/>
      <c r="K177" s="94"/>
      <c r="L177" s="138"/>
      <c r="M177" s="94"/>
      <c r="N177" s="138"/>
      <c r="O177" s="94"/>
      <c r="P177" s="94"/>
      <c r="Q177" s="95"/>
      <c r="R177" s="95"/>
    </row>
    <row r="178" spans="1:18" s="12" customFormat="1" ht="18.75" customHeight="1">
      <c r="A178" s="135">
        <v>171</v>
      </c>
      <c r="B178" s="93"/>
      <c r="C178" s="93"/>
      <c r="D178" s="94"/>
      <c r="E178" s="447"/>
      <c r="F178" s="94"/>
      <c r="G178" s="137"/>
      <c r="H178" s="94"/>
      <c r="I178" s="94"/>
      <c r="J178" s="94"/>
      <c r="K178" s="94"/>
      <c r="L178" s="138"/>
      <c r="M178" s="94"/>
      <c r="N178" s="138"/>
      <c r="O178" s="94"/>
      <c r="P178" s="94"/>
      <c r="Q178" s="95"/>
      <c r="R178" s="95"/>
    </row>
    <row r="179" spans="1:18" s="12" customFormat="1" ht="18.75" customHeight="1">
      <c r="A179" s="135">
        <v>172</v>
      </c>
      <c r="B179" s="93"/>
      <c r="C179" s="93"/>
      <c r="D179" s="94"/>
      <c r="E179" s="447"/>
      <c r="F179" s="94"/>
      <c r="G179" s="137"/>
      <c r="H179" s="94"/>
      <c r="I179" s="94"/>
      <c r="J179" s="94"/>
      <c r="K179" s="94"/>
      <c r="L179" s="138"/>
      <c r="M179" s="94"/>
      <c r="N179" s="138"/>
      <c r="O179" s="94"/>
      <c r="P179" s="94"/>
      <c r="Q179" s="95"/>
      <c r="R179" s="95"/>
    </row>
    <row r="180" spans="1:18" s="12" customFormat="1" ht="18.75" customHeight="1">
      <c r="A180" s="135">
        <v>173</v>
      </c>
      <c r="B180" s="93"/>
      <c r="C180" s="93"/>
      <c r="D180" s="94"/>
      <c r="E180" s="447"/>
      <c r="F180" s="94"/>
      <c r="G180" s="137"/>
      <c r="H180" s="94"/>
      <c r="I180" s="94"/>
      <c r="J180" s="94"/>
      <c r="K180" s="94"/>
      <c r="L180" s="138"/>
      <c r="M180" s="94"/>
      <c r="N180" s="138"/>
      <c r="O180" s="94"/>
      <c r="P180" s="94"/>
      <c r="Q180" s="95"/>
      <c r="R180" s="95"/>
    </row>
    <row r="181" spans="1:18" s="12" customFormat="1" ht="18.75" customHeight="1">
      <c r="A181" s="135">
        <v>174</v>
      </c>
      <c r="B181" s="93"/>
      <c r="C181" s="93"/>
      <c r="D181" s="94"/>
      <c r="E181" s="447"/>
      <c r="F181" s="94"/>
      <c r="G181" s="137"/>
      <c r="H181" s="94"/>
      <c r="I181" s="94"/>
      <c r="J181" s="94"/>
      <c r="K181" s="94"/>
      <c r="L181" s="138"/>
      <c r="M181" s="94"/>
      <c r="N181" s="138"/>
      <c r="O181" s="94"/>
      <c r="P181" s="94"/>
      <c r="Q181" s="95"/>
      <c r="R181" s="95"/>
    </row>
    <row r="182" spans="1:18" s="12" customFormat="1" ht="18.75" customHeight="1">
      <c r="A182" s="135">
        <v>175</v>
      </c>
      <c r="B182" s="93"/>
      <c r="C182" s="93"/>
      <c r="D182" s="94"/>
      <c r="E182" s="447"/>
      <c r="F182" s="94"/>
      <c r="G182" s="137"/>
      <c r="H182" s="94"/>
      <c r="I182" s="94"/>
      <c r="J182" s="94"/>
      <c r="K182" s="94"/>
      <c r="L182" s="138"/>
      <c r="M182" s="94"/>
      <c r="N182" s="138"/>
      <c r="O182" s="94"/>
      <c r="P182" s="94"/>
      <c r="Q182" s="95"/>
      <c r="R182" s="95"/>
    </row>
    <row r="183" spans="1:18" s="12" customFormat="1" ht="18.75" customHeight="1">
      <c r="A183" s="135">
        <v>176</v>
      </c>
      <c r="B183" s="93"/>
      <c r="C183" s="93"/>
      <c r="D183" s="94"/>
      <c r="E183" s="447"/>
      <c r="F183" s="94"/>
      <c r="G183" s="137"/>
      <c r="H183" s="94"/>
      <c r="I183" s="94"/>
      <c r="J183" s="94"/>
      <c r="K183" s="94"/>
      <c r="L183" s="138"/>
      <c r="M183" s="94"/>
      <c r="N183" s="138"/>
      <c r="O183" s="94"/>
      <c r="P183" s="94"/>
      <c r="Q183" s="95"/>
      <c r="R183" s="95"/>
    </row>
    <row r="184" spans="1:18" s="12" customFormat="1" ht="18.75" customHeight="1">
      <c r="A184" s="135">
        <v>177</v>
      </c>
      <c r="B184" s="93"/>
      <c r="C184" s="93"/>
      <c r="D184" s="94"/>
      <c r="E184" s="447"/>
      <c r="F184" s="94"/>
      <c r="G184" s="137"/>
      <c r="H184" s="94"/>
      <c r="I184" s="94"/>
      <c r="J184" s="94"/>
      <c r="K184" s="94"/>
      <c r="L184" s="138"/>
      <c r="M184" s="94"/>
      <c r="N184" s="138"/>
      <c r="O184" s="94"/>
      <c r="P184" s="94"/>
      <c r="Q184" s="95"/>
      <c r="R184" s="95"/>
    </row>
    <row r="185" spans="1:18" s="12" customFormat="1" ht="18.75" customHeight="1">
      <c r="A185" s="135">
        <v>178</v>
      </c>
      <c r="B185" s="93"/>
      <c r="C185" s="93"/>
      <c r="D185" s="94"/>
      <c r="E185" s="447"/>
      <c r="F185" s="94"/>
      <c r="G185" s="137"/>
      <c r="H185" s="94"/>
      <c r="I185" s="94"/>
      <c r="J185" s="94"/>
      <c r="K185" s="94"/>
      <c r="L185" s="138"/>
      <c r="M185" s="94"/>
      <c r="N185" s="138"/>
      <c r="O185" s="94"/>
      <c r="P185" s="94"/>
      <c r="Q185" s="95"/>
      <c r="R185" s="95"/>
    </row>
    <row r="186" spans="1:18" s="12" customFormat="1" ht="18.75" customHeight="1">
      <c r="A186" s="135">
        <v>179</v>
      </c>
      <c r="B186" s="93"/>
      <c r="C186" s="93"/>
      <c r="D186" s="94"/>
      <c r="E186" s="447"/>
      <c r="F186" s="94"/>
      <c r="G186" s="137"/>
      <c r="H186" s="94"/>
      <c r="I186" s="94"/>
      <c r="J186" s="94"/>
      <c r="K186" s="94"/>
      <c r="L186" s="138"/>
      <c r="M186" s="94"/>
      <c r="N186" s="138"/>
      <c r="O186" s="94"/>
      <c r="P186" s="94"/>
      <c r="Q186" s="95"/>
      <c r="R186" s="95"/>
    </row>
    <row r="187" spans="1:18" s="12" customFormat="1" ht="18.75" customHeight="1">
      <c r="A187" s="135">
        <v>180</v>
      </c>
      <c r="B187" s="93"/>
      <c r="C187" s="93"/>
      <c r="D187" s="94"/>
      <c r="E187" s="447"/>
      <c r="F187" s="94"/>
      <c r="G187" s="137"/>
      <c r="H187" s="94"/>
      <c r="I187" s="94"/>
      <c r="J187" s="94"/>
      <c r="K187" s="94"/>
      <c r="L187" s="138"/>
      <c r="M187" s="94"/>
      <c r="N187" s="138"/>
      <c r="O187" s="94"/>
      <c r="P187" s="94"/>
      <c r="Q187" s="95"/>
      <c r="R187" s="95"/>
    </row>
    <row r="188" spans="1:18" s="12" customFormat="1" ht="18.75" customHeight="1">
      <c r="A188" s="135">
        <v>181</v>
      </c>
      <c r="B188" s="93"/>
      <c r="C188" s="93"/>
      <c r="D188" s="94"/>
      <c r="E188" s="447"/>
      <c r="F188" s="94"/>
      <c r="G188" s="137"/>
      <c r="H188" s="94"/>
      <c r="I188" s="94"/>
      <c r="J188" s="94"/>
      <c r="K188" s="94"/>
      <c r="L188" s="138"/>
      <c r="M188" s="94"/>
      <c r="N188" s="138"/>
      <c r="O188" s="94"/>
      <c r="P188" s="94"/>
      <c r="Q188" s="95"/>
      <c r="R188" s="95"/>
    </row>
    <row r="189" spans="1:18" s="12" customFormat="1" ht="18.75" customHeight="1">
      <c r="A189" s="135">
        <v>182</v>
      </c>
      <c r="B189" s="93"/>
      <c r="C189" s="93"/>
      <c r="D189" s="94"/>
      <c r="E189" s="447"/>
      <c r="F189" s="94"/>
      <c r="G189" s="137"/>
      <c r="H189" s="94"/>
      <c r="I189" s="94"/>
      <c r="J189" s="94"/>
      <c r="K189" s="94"/>
      <c r="L189" s="138"/>
      <c r="M189" s="94"/>
      <c r="N189" s="138"/>
      <c r="O189" s="94"/>
      <c r="P189" s="94"/>
      <c r="Q189" s="95"/>
      <c r="R189" s="95"/>
    </row>
    <row r="190" spans="1:18" s="12" customFormat="1" ht="18.75" customHeight="1">
      <c r="A190" s="135">
        <v>183</v>
      </c>
      <c r="B190" s="93"/>
      <c r="C190" s="93"/>
      <c r="D190" s="94"/>
      <c r="E190" s="447"/>
      <c r="F190" s="94"/>
      <c r="G190" s="137"/>
      <c r="H190" s="94"/>
      <c r="I190" s="94"/>
      <c r="J190" s="94"/>
      <c r="K190" s="94"/>
      <c r="L190" s="138"/>
      <c r="M190" s="94"/>
      <c r="N190" s="138"/>
      <c r="O190" s="94"/>
      <c r="P190" s="94"/>
      <c r="Q190" s="95"/>
      <c r="R190" s="95"/>
    </row>
    <row r="191" spans="1:18" s="12" customFormat="1" ht="18.75" customHeight="1">
      <c r="A191" s="135">
        <v>184</v>
      </c>
      <c r="B191" s="93"/>
      <c r="C191" s="93"/>
      <c r="D191" s="94"/>
      <c r="E191" s="447"/>
      <c r="F191" s="94"/>
      <c r="G191" s="137"/>
      <c r="H191" s="94"/>
      <c r="I191" s="94"/>
      <c r="J191" s="94"/>
      <c r="K191" s="94"/>
      <c r="L191" s="138"/>
      <c r="M191" s="94"/>
      <c r="N191" s="138"/>
      <c r="O191" s="94"/>
      <c r="P191" s="94"/>
      <c r="Q191" s="95"/>
      <c r="R191" s="95"/>
    </row>
    <row r="192" spans="1:18" s="12" customFormat="1" ht="18.75" customHeight="1">
      <c r="A192" s="135">
        <v>185</v>
      </c>
      <c r="B192" s="93"/>
      <c r="C192" s="93"/>
      <c r="D192" s="94"/>
      <c r="E192" s="447"/>
      <c r="F192" s="94"/>
      <c r="G192" s="137"/>
      <c r="H192" s="94"/>
      <c r="I192" s="94"/>
      <c r="J192" s="94"/>
      <c r="K192" s="94"/>
      <c r="L192" s="138"/>
      <c r="M192" s="94"/>
      <c r="N192" s="138"/>
      <c r="O192" s="94"/>
      <c r="P192" s="94"/>
      <c r="Q192" s="95"/>
      <c r="R192" s="95"/>
    </row>
    <row r="193" spans="1:18" s="12" customFormat="1" ht="18.75" customHeight="1">
      <c r="A193" s="135">
        <v>186</v>
      </c>
      <c r="B193" s="93"/>
      <c r="C193" s="93"/>
      <c r="D193" s="94"/>
      <c r="E193" s="447"/>
      <c r="F193" s="94"/>
      <c r="G193" s="137"/>
      <c r="H193" s="94"/>
      <c r="I193" s="94"/>
      <c r="J193" s="94"/>
      <c r="K193" s="94"/>
      <c r="L193" s="138"/>
      <c r="M193" s="94"/>
      <c r="N193" s="138"/>
      <c r="O193" s="94"/>
      <c r="P193" s="94"/>
      <c r="Q193" s="95"/>
      <c r="R193" s="95"/>
    </row>
    <row r="194" spans="1:18" s="12" customFormat="1" ht="18.75" customHeight="1">
      <c r="A194" s="135">
        <v>187</v>
      </c>
      <c r="B194" s="93"/>
      <c r="C194" s="93"/>
      <c r="D194" s="94"/>
      <c r="E194" s="447"/>
      <c r="F194" s="94"/>
      <c r="G194" s="137"/>
      <c r="H194" s="94"/>
      <c r="I194" s="94"/>
      <c r="J194" s="94"/>
      <c r="K194" s="94"/>
      <c r="L194" s="138"/>
      <c r="M194" s="94"/>
      <c r="N194" s="138"/>
      <c r="O194" s="94"/>
      <c r="P194" s="94"/>
      <c r="Q194" s="95"/>
      <c r="R194" s="95"/>
    </row>
    <row r="195" spans="1:18" s="12" customFormat="1" ht="18.75" customHeight="1">
      <c r="A195" s="135">
        <v>188</v>
      </c>
      <c r="B195" s="93"/>
      <c r="C195" s="93"/>
      <c r="D195" s="94"/>
      <c r="E195" s="447"/>
      <c r="F195" s="94"/>
      <c r="G195" s="137"/>
      <c r="H195" s="94"/>
      <c r="I195" s="94"/>
      <c r="J195" s="94"/>
      <c r="K195" s="94"/>
      <c r="L195" s="138"/>
      <c r="M195" s="94"/>
      <c r="N195" s="138"/>
      <c r="O195" s="94"/>
      <c r="P195" s="94"/>
      <c r="Q195" s="95"/>
      <c r="R195" s="95"/>
    </row>
    <row r="196" spans="1:18" s="12" customFormat="1" ht="18.75" customHeight="1">
      <c r="A196" s="135">
        <v>189</v>
      </c>
      <c r="B196" s="93"/>
      <c r="C196" s="93"/>
      <c r="D196" s="94"/>
      <c r="E196" s="447"/>
      <c r="F196" s="94"/>
      <c r="G196" s="137"/>
      <c r="H196" s="94"/>
      <c r="I196" s="94"/>
      <c r="J196" s="94"/>
      <c r="K196" s="94"/>
      <c r="L196" s="138"/>
      <c r="M196" s="94"/>
      <c r="N196" s="138"/>
      <c r="O196" s="94"/>
      <c r="P196" s="94"/>
      <c r="Q196" s="95"/>
      <c r="R196" s="95"/>
    </row>
    <row r="197" spans="1:18" s="12" customFormat="1" ht="18.75" customHeight="1">
      <c r="A197" s="135">
        <v>190</v>
      </c>
      <c r="B197" s="93"/>
      <c r="C197" s="93"/>
      <c r="D197" s="94"/>
      <c r="E197" s="447"/>
      <c r="F197" s="94"/>
      <c r="G197" s="137"/>
      <c r="H197" s="94"/>
      <c r="I197" s="94"/>
      <c r="J197" s="94"/>
      <c r="K197" s="94"/>
      <c r="L197" s="138"/>
      <c r="M197" s="94"/>
      <c r="N197" s="138"/>
      <c r="O197" s="94"/>
      <c r="P197" s="94"/>
      <c r="Q197" s="95"/>
      <c r="R197" s="95"/>
    </row>
    <row r="198" spans="1:18" s="12" customFormat="1" ht="18.75" customHeight="1">
      <c r="A198" s="135">
        <v>191</v>
      </c>
      <c r="B198" s="93"/>
      <c r="C198" s="93"/>
      <c r="D198" s="94"/>
      <c r="E198" s="447"/>
      <c r="F198" s="94"/>
      <c r="G198" s="137"/>
      <c r="H198" s="94"/>
      <c r="I198" s="94"/>
      <c r="J198" s="94"/>
      <c r="K198" s="94"/>
      <c r="L198" s="138"/>
      <c r="M198" s="94"/>
      <c r="N198" s="138"/>
      <c r="O198" s="94"/>
      <c r="P198" s="94"/>
      <c r="Q198" s="95"/>
      <c r="R198" s="95"/>
    </row>
    <row r="199" spans="1:18" s="12" customFormat="1" ht="18.75" customHeight="1">
      <c r="A199" s="135">
        <v>192</v>
      </c>
      <c r="B199" s="93"/>
      <c r="C199" s="93"/>
      <c r="D199" s="94"/>
      <c r="E199" s="447"/>
      <c r="F199" s="94"/>
      <c r="G199" s="137"/>
      <c r="H199" s="94"/>
      <c r="I199" s="94"/>
      <c r="J199" s="94"/>
      <c r="K199" s="94"/>
      <c r="L199" s="138"/>
      <c r="M199" s="94"/>
      <c r="N199" s="138"/>
      <c r="O199" s="94"/>
      <c r="P199" s="94"/>
      <c r="Q199" s="95"/>
      <c r="R199" s="95"/>
    </row>
    <row r="200" spans="1:18" s="12" customFormat="1" ht="18.75" customHeight="1">
      <c r="A200" s="135">
        <v>193</v>
      </c>
      <c r="B200" s="93"/>
      <c r="C200" s="93"/>
      <c r="D200" s="94"/>
      <c r="E200" s="447"/>
      <c r="F200" s="94"/>
      <c r="G200" s="137"/>
      <c r="H200" s="94"/>
      <c r="I200" s="94"/>
      <c r="J200" s="94"/>
      <c r="K200" s="94"/>
      <c r="L200" s="138"/>
      <c r="M200" s="94"/>
      <c r="N200" s="138"/>
      <c r="O200" s="94"/>
      <c r="P200" s="94"/>
      <c r="Q200" s="95"/>
      <c r="R200" s="95"/>
    </row>
    <row r="201" spans="1:18" s="12" customFormat="1" ht="18.75" customHeight="1">
      <c r="A201" s="135">
        <v>194</v>
      </c>
      <c r="B201" s="93"/>
      <c r="C201" s="93"/>
      <c r="D201" s="94"/>
      <c r="E201" s="447"/>
      <c r="F201" s="94"/>
      <c r="G201" s="137"/>
      <c r="H201" s="94"/>
      <c r="I201" s="94"/>
      <c r="J201" s="94"/>
      <c r="K201" s="94"/>
      <c r="L201" s="138"/>
      <c r="M201" s="94"/>
      <c r="N201" s="138"/>
      <c r="O201" s="94"/>
      <c r="P201" s="94"/>
      <c r="Q201" s="95"/>
      <c r="R201" s="95"/>
    </row>
    <row r="202" spans="1:18" s="12" customFormat="1" ht="18.75" customHeight="1">
      <c r="A202" s="135">
        <v>195</v>
      </c>
      <c r="B202" s="93"/>
      <c r="C202" s="93"/>
      <c r="D202" s="94"/>
      <c r="E202" s="447"/>
      <c r="F202" s="94"/>
      <c r="G202" s="137"/>
      <c r="H202" s="94"/>
      <c r="I202" s="94"/>
      <c r="J202" s="94"/>
      <c r="K202" s="94"/>
      <c r="L202" s="138"/>
      <c r="M202" s="94"/>
      <c r="N202" s="138"/>
      <c r="O202" s="94"/>
      <c r="P202" s="94"/>
      <c r="Q202" s="95"/>
      <c r="R202" s="95"/>
    </row>
    <row r="203" spans="1:18" s="12" customFormat="1" ht="18.75" customHeight="1">
      <c r="A203" s="135">
        <v>196</v>
      </c>
      <c r="B203" s="93"/>
      <c r="C203" s="93"/>
      <c r="D203" s="94"/>
      <c r="E203" s="447"/>
      <c r="F203" s="94"/>
      <c r="G203" s="137"/>
      <c r="H203" s="94"/>
      <c r="I203" s="94"/>
      <c r="J203" s="94"/>
      <c r="K203" s="94"/>
      <c r="L203" s="138"/>
      <c r="M203" s="94"/>
      <c r="N203" s="138"/>
      <c r="O203" s="94"/>
      <c r="P203" s="94"/>
      <c r="Q203" s="95"/>
      <c r="R203" s="95"/>
    </row>
    <row r="204" spans="1:18" s="12" customFormat="1" ht="18.75" customHeight="1">
      <c r="A204" s="135">
        <v>197</v>
      </c>
      <c r="B204" s="93"/>
      <c r="C204" s="93"/>
      <c r="D204" s="94"/>
      <c r="E204" s="447"/>
      <c r="F204" s="94"/>
      <c r="G204" s="137"/>
      <c r="H204" s="94"/>
      <c r="I204" s="94"/>
      <c r="J204" s="94"/>
      <c r="K204" s="94"/>
      <c r="L204" s="138"/>
      <c r="M204" s="94"/>
      <c r="N204" s="138"/>
      <c r="O204" s="94"/>
      <c r="P204" s="94"/>
      <c r="Q204" s="95"/>
      <c r="R204" s="95"/>
    </row>
    <row r="205" spans="1:18" s="12" customFormat="1" ht="18.75" customHeight="1">
      <c r="A205" s="135">
        <v>198</v>
      </c>
      <c r="B205" s="93"/>
      <c r="C205" s="93"/>
      <c r="D205" s="94"/>
      <c r="E205" s="447"/>
      <c r="F205" s="94"/>
      <c r="G205" s="137"/>
      <c r="H205" s="94"/>
      <c r="I205" s="94"/>
      <c r="J205" s="94"/>
      <c r="K205" s="94"/>
      <c r="L205" s="138"/>
      <c r="M205" s="94"/>
      <c r="N205" s="138"/>
      <c r="O205" s="94"/>
      <c r="P205" s="94"/>
      <c r="Q205" s="95"/>
      <c r="R205" s="95"/>
    </row>
    <row r="206" spans="1:18" s="12" customFormat="1" ht="18.75" customHeight="1">
      <c r="A206" s="135">
        <v>199</v>
      </c>
      <c r="B206" s="93"/>
      <c r="C206" s="93"/>
      <c r="D206" s="94"/>
      <c r="E206" s="447"/>
      <c r="F206" s="94"/>
      <c r="G206" s="137"/>
      <c r="H206" s="94"/>
      <c r="I206" s="94"/>
      <c r="J206" s="94"/>
      <c r="K206" s="94"/>
      <c r="L206" s="138"/>
      <c r="M206" s="94"/>
      <c r="N206" s="138"/>
      <c r="O206" s="94"/>
      <c r="P206" s="94"/>
      <c r="Q206" s="95"/>
      <c r="R206" s="95"/>
    </row>
    <row r="207" spans="1:18" s="12" customFormat="1" ht="18.75" customHeight="1">
      <c r="A207" s="135">
        <v>200</v>
      </c>
      <c r="B207" s="93"/>
      <c r="C207" s="93"/>
      <c r="D207" s="94"/>
      <c r="E207" s="447"/>
      <c r="F207" s="94"/>
      <c r="G207" s="137"/>
      <c r="H207" s="94"/>
      <c r="I207" s="94"/>
      <c r="J207" s="94"/>
      <c r="K207" s="94"/>
      <c r="L207" s="138"/>
      <c r="M207" s="94"/>
      <c r="N207" s="138"/>
      <c r="O207" s="94"/>
      <c r="P207" s="94"/>
      <c r="Q207" s="95"/>
      <c r="R207" s="95"/>
    </row>
  </sheetData>
  <mergeCells count="1">
    <mergeCell ref="A4:B4"/>
  </mergeCells>
  <conditionalFormatting sqref="E8:E46">
    <cfRule type="expression" priority="1" dxfId="0" stopIfTrue="1">
      <formula>OR(B8="",E8="")</formula>
    </cfRule>
    <cfRule type="expression" priority="2" dxfId="1" stopIfTrue="1">
      <formula>YEAR($E8)&gt;$U$4</formula>
    </cfRule>
    <cfRule type="expression" priority="3" dxfId="1" stopIfTrue="1">
      <formula>YEAR($E8)&lt;$U$3</formula>
    </cfRule>
  </conditionalFormatting>
  <printOptions horizontalCentered="1"/>
  <pageMargins left="0.35" right="0.35" top="0.39" bottom="0.39" header="0" footer="0"/>
  <pageSetup horizontalDpi="200" verticalDpi="200" orientation="landscape" paperSize="9" r:id="rId2"/>
  <rowBreaks count="9" manualBreakCount="9">
    <brk id="27" max="65535" man="1"/>
    <brk id="47" max="65535" man="1"/>
    <brk id="67" max="65535" man="1"/>
    <brk id="87" max="65535" man="1"/>
    <brk id="107" max="65535" man="1"/>
    <brk id="127" max="65535" man="1"/>
    <brk id="147" max="65535" man="1"/>
    <brk id="167" max="65535" man="1"/>
    <brk id="187" max="65535" man="1"/>
  </rowBreaks>
  <drawing r:id="rId1"/>
</worksheet>
</file>

<file path=xl/worksheets/sheet3.xml><?xml version="1.0" encoding="utf-8"?>
<worksheet xmlns="http://schemas.openxmlformats.org/spreadsheetml/2006/main" xmlns:r="http://schemas.openxmlformats.org/officeDocument/2006/relationships">
  <sheetPr codeName="Sheet12"/>
  <dimension ref="A1:U206"/>
  <sheetViews>
    <sheetView showGridLines="0" showZeros="0" zoomScale="86" zoomScaleNormal="86" workbookViewId="0" topLeftCell="A1">
      <pane ySplit="6" topLeftCell="BM19" activePane="bottomLeft" state="frozen"/>
      <selection pane="topLeft" activeCell="A4" sqref="A4:C4"/>
      <selection pane="bottomLeft" activeCell="C20" sqref="C20"/>
    </sheetView>
  </sheetViews>
  <sheetFormatPr defaultColWidth="9.140625" defaultRowHeight="12.75"/>
  <cols>
    <col min="1" max="1" width="3.8515625" style="0" customWidth="1"/>
    <col min="2" max="2" width="22.8515625" style="0" customWidth="1"/>
    <col min="3" max="3" width="21.8515625" style="0" customWidth="1"/>
    <col min="4" max="4" width="7.7109375" style="58" customWidth="1"/>
    <col min="5" max="5" width="12.140625" style="448" customWidth="1"/>
    <col min="6" max="7" width="8.57421875" style="88" customWidth="1"/>
    <col min="8" max="10" width="8.57421875" style="58" customWidth="1"/>
    <col min="11" max="11" width="7.7109375" style="58" hidden="1" customWidth="1"/>
    <col min="12" max="14" width="6.8515625" style="58" hidden="1" customWidth="1"/>
    <col min="15" max="16" width="8.57421875" style="58" customWidth="1"/>
    <col min="17" max="17" width="6.8515625" style="58" hidden="1" customWidth="1"/>
    <col min="18" max="18" width="8.57421875" style="58" customWidth="1"/>
    <col min="20" max="20" width="8.28125" style="0" hidden="1" customWidth="1"/>
    <col min="21" max="21" width="0" style="0" hidden="1" customWidth="1"/>
  </cols>
  <sheetData>
    <row r="1" spans="1:18" ht="26.25">
      <c r="A1" s="75" t="str">
        <f>'Week SetUp'!$A$6</f>
        <v>8ο ΠΑΝΕΛΛΑΔΙΚΟ</v>
      </c>
      <c r="B1" s="76"/>
      <c r="C1" s="76"/>
      <c r="D1" s="139" t="s">
        <v>403</v>
      </c>
      <c r="E1" s="139"/>
      <c r="F1" s="139"/>
      <c r="H1" s="77"/>
      <c r="I1" s="78"/>
      <c r="J1" s="78"/>
      <c r="K1" s="78"/>
      <c r="L1" s="78"/>
      <c r="M1" s="78"/>
      <c r="N1" s="78"/>
      <c r="O1" s="78"/>
      <c r="P1" s="78"/>
      <c r="Q1" s="78"/>
      <c r="R1" s="100"/>
    </row>
    <row r="2" spans="1:18" ht="13.5" thickBot="1">
      <c r="A2" s="79" t="str">
        <f>'Week SetUp'!$A$8</f>
        <v>OPEN JUNIOR</v>
      </c>
      <c r="B2" s="79"/>
      <c r="C2" s="68"/>
      <c r="D2" s="139" t="s">
        <v>32</v>
      </c>
      <c r="E2" s="139"/>
      <c r="F2" s="89"/>
      <c r="G2" s="89"/>
      <c r="H2" s="89"/>
      <c r="I2" s="89"/>
      <c r="J2" s="77"/>
      <c r="K2" s="77"/>
      <c r="L2" s="77"/>
      <c r="M2" s="77"/>
      <c r="N2" s="77"/>
      <c r="O2" s="103"/>
      <c r="P2" s="67"/>
      <c r="Q2" s="67"/>
      <c r="R2" s="103"/>
    </row>
    <row r="3" spans="1:21" s="2" customFormat="1" ht="13.5" thickBot="1">
      <c r="A3" s="140" t="s">
        <v>33</v>
      </c>
      <c r="B3" s="141"/>
      <c r="C3" s="142"/>
      <c r="D3" s="24"/>
      <c r="E3" s="449"/>
      <c r="F3" s="143"/>
      <c r="G3" s="143"/>
      <c r="H3" s="24"/>
      <c r="I3" s="146"/>
      <c r="J3" s="146"/>
      <c r="K3" s="105"/>
      <c r="L3" s="147"/>
      <c r="M3" s="147"/>
      <c r="N3" s="147"/>
      <c r="O3" s="104" t="s">
        <v>21</v>
      </c>
      <c r="P3" s="105"/>
      <c r="Q3" s="148"/>
      <c r="R3" s="149"/>
      <c r="T3" s="438" t="s">
        <v>199</v>
      </c>
      <c r="U3" s="439">
        <f>YEAR($A$5)-18</f>
        <v>1991</v>
      </c>
    </row>
    <row r="4" spans="1:21" s="2" customFormat="1" ht="12.75">
      <c r="A4" s="61" t="s">
        <v>11</v>
      </c>
      <c r="B4" s="61"/>
      <c r="C4" s="59" t="s">
        <v>5</v>
      </c>
      <c r="D4" s="61" t="s">
        <v>6</v>
      </c>
      <c r="E4" s="59"/>
      <c r="F4" s="150"/>
      <c r="G4" s="150" t="s">
        <v>17</v>
      </c>
      <c r="H4" s="59"/>
      <c r="I4" s="62"/>
      <c r="J4" s="62" t="s">
        <v>7</v>
      </c>
      <c r="K4" s="312"/>
      <c r="L4" s="152"/>
      <c r="M4" s="152"/>
      <c r="N4" s="152"/>
      <c r="O4" s="151"/>
      <c r="P4" s="115"/>
      <c r="Q4" s="115"/>
      <c r="R4" s="153"/>
      <c r="T4" s="438" t="s">
        <v>200</v>
      </c>
      <c r="U4" s="439">
        <f>YEAR($A$5)-13</f>
        <v>1996</v>
      </c>
    </row>
    <row r="5" spans="1:18" s="2" customFormat="1" ht="13.5" thickBot="1">
      <c r="A5" s="468">
        <f>'Week SetUp'!$A$10</f>
        <v>40094</v>
      </c>
      <c r="B5" s="468"/>
      <c r="C5" s="82" t="str">
        <f>'Week SetUp'!$C$10</f>
        <v>Ο.Α.ΞΑΝΘΗΣ</v>
      </c>
      <c r="D5" s="83" t="str">
        <f>'Week SetUp'!$D$10</f>
        <v>ΞΑΝΘΗ</v>
      </c>
      <c r="E5" s="83"/>
      <c r="F5" s="83"/>
      <c r="G5" s="83" t="str">
        <f>'Week SetUp'!$A$12</f>
        <v>ΑΓΟΡΙΑ 12</v>
      </c>
      <c r="H5" s="83"/>
      <c r="I5" s="71"/>
      <c r="J5" s="71" t="str">
        <f>'Week SetUp'!$E$10</f>
        <v>ΜΟΥΡΤΖΙΟΣ ΧΡΗΣΤΟΣ</v>
      </c>
      <c r="K5" s="83"/>
      <c r="L5" s="71"/>
      <c r="M5" s="71"/>
      <c r="N5" s="71"/>
      <c r="O5" s="155"/>
      <c r="P5" s="83"/>
      <c r="Q5" s="83"/>
      <c r="R5" s="156">
        <f>COUNTA(R7:R206)</f>
        <v>0</v>
      </c>
    </row>
    <row r="6" spans="1:18" ht="30" customHeight="1" thickBot="1">
      <c r="A6" s="127" t="s">
        <v>19</v>
      </c>
      <c r="B6" s="128" t="s">
        <v>12</v>
      </c>
      <c r="C6" s="128" t="s">
        <v>13</v>
      </c>
      <c r="D6" s="128" t="s">
        <v>20</v>
      </c>
      <c r="E6" s="440" t="s">
        <v>196</v>
      </c>
      <c r="F6" s="129" t="s">
        <v>134</v>
      </c>
      <c r="G6" s="129" t="s">
        <v>35</v>
      </c>
      <c r="H6" s="130" t="s">
        <v>36</v>
      </c>
      <c r="I6" s="130" t="s">
        <v>37</v>
      </c>
      <c r="J6" s="129" t="s">
        <v>38</v>
      </c>
      <c r="K6" s="157"/>
      <c r="L6" s="132"/>
      <c r="M6" s="131" t="s">
        <v>39</v>
      </c>
      <c r="N6" s="132"/>
      <c r="O6" s="128" t="s">
        <v>29</v>
      </c>
      <c r="P6" s="134" t="s">
        <v>40</v>
      </c>
      <c r="Q6" s="158" t="s">
        <v>41</v>
      </c>
      <c r="R6" s="129" t="s">
        <v>42</v>
      </c>
    </row>
    <row r="7" spans="1:18" s="12" customFormat="1" ht="18.75" customHeight="1">
      <c r="A7" s="135">
        <v>1</v>
      </c>
      <c r="B7" s="93" t="s">
        <v>285</v>
      </c>
      <c r="C7" s="93" t="s">
        <v>286</v>
      </c>
      <c r="D7" s="94" t="s">
        <v>283</v>
      </c>
      <c r="E7" s="450">
        <v>1998</v>
      </c>
      <c r="F7" s="159" t="s">
        <v>287</v>
      </c>
      <c r="G7" s="159"/>
      <c r="H7" s="94"/>
      <c r="I7" s="94"/>
      <c r="J7" s="95"/>
      <c r="K7" s="161"/>
      <c r="L7" s="160"/>
      <c r="M7" s="161">
        <f aca="true" t="shared" si="0" ref="M7:M45">IF(R7="",999,R7)</f>
        <v>999</v>
      </c>
      <c r="N7" s="160"/>
      <c r="O7" s="94"/>
      <c r="P7" s="94">
        <v>37.599998474121094</v>
      </c>
      <c r="Q7" s="163">
        <f aca="true" t="shared" si="1" ref="Q7:Q38">IF(O7="QA",1,IF(O7="DA",1,IF(O7="WC",2,IF(O7="MD",3,999))))</f>
        <v>999</v>
      </c>
      <c r="R7" s="95"/>
    </row>
    <row r="8" spans="1:18" s="12" customFormat="1" ht="18.75" customHeight="1">
      <c r="A8" s="135">
        <v>2</v>
      </c>
      <c r="B8" s="93" t="s">
        <v>288</v>
      </c>
      <c r="C8" s="93" t="s">
        <v>289</v>
      </c>
      <c r="D8" s="94" t="s">
        <v>290</v>
      </c>
      <c r="E8" s="450">
        <v>1997</v>
      </c>
      <c r="F8" s="159" t="s">
        <v>291</v>
      </c>
      <c r="G8" s="159"/>
      <c r="H8" s="94"/>
      <c r="I8" s="94"/>
      <c r="J8" s="95"/>
      <c r="K8" s="161"/>
      <c r="L8" s="160"/>
      <c r="M8" s="161">
        <f t="shared" si="0"/>
        <v>999</v>
      </c>
      <c r="N8" s="160"/>
      <c r="O8" s="94"/>
      <c r="P8" s="94">
        <v>33.099998474121094</v>
      </c>
      <c r="Q8" s="163">
        <f t="shared" si="1"/>
        <v>999</v>
      </c>
      <c r="R8" s="95"/>
    </row>
    <row r="9" spans="1:18" s="12" customFormat="1" ht="18.75" customHeight="1">
      <c r="A9" s="135">
        <v>3</v>
      </c>
      <c r="B9" s="93" t="s">
        <v>292</v>
      </c>
      <c r="C9" s="93" t="s">
        <v>293</v>
      </c>
      <c r="D9" s="94" t="s">
        <v>294</v>
      </c>
      <c r="E9" s="450">
        <v>1998</v>
      </c>
      <c r="F9" s="159" t="s">
        <v>295</v>
      </c>
      <c r="G9" s="159"/>
      <c r="H9" s="94"/>
      <c r="I9" s="94"/>
      <c r="J9" s="95"/>
      <c r="K9" s="161"/>
      <c r="L9" s="160"/>
      <c r="M9" s="161">
        <f t="shared" si="0"/>
        <v>999</v>
      </c>
      <c r="N9" s="160"/>
      <c r="O9" s="94"/>
      <c r="P9" s="94">
        <v>31.299999237060547</v>
      </c>
      <c r="Q9" s="163">
        <f t="shared" si="1"/>
        <v>999</v>
      </c>
      <c r="R9" s="95"/>
    </row>
    <row r="10" spans="1:18" s="12" customFormat="1" ht="18.75" customHeight="1">
      <c r="A10" s="135">
        <v>4</v>
      </c>
      <c r="B10" s="93" t="s">
        <v>296</v>
      </c>
      <c r="C10" s="93" t="s">
        <v>297</v>
      </c>
      <c r="D10" s="94" t="s">
        <v>298</v>
      </c>
      <c r="E10" s="450">
        <v>1998</v>
      </c>
      <c r="F10" s="159" t="s">
        <v>299</v>
      </c>
      <c r="G10" s="159"/>
      <c r="H10" s="94"/>
      <c r="I10" s="94"/>
      <c r="J10" s="95"/>
      <c r="K10" s="161"/>
      <c r="L10" s="160"/>
      <c r="M10" s="161">
        <f t="shared" si="0"/>
        <v>999</v>
      </c>
      <c r="N10" s="160"/>
      <c r="O10" s="94"/>
      <c r="P10" s="94">
        <v>28.799999237060547</v>
      </c>
      <c r="Q10" s="163">
        <f t="shared" si="1"/>
        <v>999</v>
      </c>
      <c r="R10" s="95"/>
    </row>
    <row r="11" spans="1:18" s="12" customFormat="1" ht="18.75" customHeight="1">
      <c r="A11" s="135">
        <v>5</v>
      </c>
      <c r="B11" s="93" t="s">
        <v>300</v>
      </c>
      <c r="C11" s="93" t="s">
        <v>282</v>
      </c>
      <c r="D11" s="94" t="s">
        <v>272</v>
      </c>
      <c r="E11" s="450">
        <v>1998</v>
      </c>
      <c r="F11" s="159" t="s">
        <v>301</v>
      </c>
      <c r="G11" s="159"/>
      <c r="H11" s="94"/>
      <c r="I11" s="94"/>
      <c r="J11" s="95"/>
      <c r="K11" s="161"/>
      <c r="L11" s="160"/>
      <c r="M11" s="161">
        <f t="shared" si="0"/>
        <v>999</v>
      </c>
      <c r="N11" s="160"/>
      <c r="O11" s="94"/>
      <c r="P11" s="94">
        <v>21.799999237060547</v>
      </c>
      <c r="Q11" s="163">
        <f t="shared" si="1"/>
        <v>999</v>
      </c>
      <c r="R11" s="95"/>
    </row>
    <row r="12" spans="1:18" s="12" customFormat="1" ht="18.75" customHeight="1">
      <c r="A12" s="135">
        <v>6</v>
      </c>
      <c r="B12" s="93" t="s">
        <v>302</v>
      </c>
      <c r="C12" s="93" t="s">
        <v>303</v>
      </c>
      <c r="D12" s="94" t="s">
        <v>304</v>
      </c>
      <c r="E12" s="450">
        <v>1997</v>
      </c>
      <c r="F12" s="159" t="s">
        <v>305</v>
      </c>
      <c r="G12" s="159"/>
      <c r="H12" s="94"/>
      <c r="I12" s="94"/>
      <c r="J12" s="95"/>
      <c r="K12" s="161"/>
      <c r="L12" s="160"/>
      <c r="M12" s="161">
        <f t="shared" si="0"/>
        <v>999</v>
      </c>
      <c r="N12" s="160"/>
      <c r="O12" s="94"/>
      <c r="P12" s="94">
        <v>17.799999237060547</v>
      </c>
      <c r="Q12" s="163">
        <f t="shared" si="1"/>
        <v>999</v>
      </c>
      <c r="R12" s="95"/>
    </row>
    <row r="13" spans="1:18" s="12" customFormat="1" ht="18.75" customHeight="1">
      <c r="A13" s="135">
        <v>7</v>
      </c>
      <c r="B13" s="93" t="s">
        <v>278</v>
      </c>
      <c r="C13" s="93" t="s">
        <v>306</v>
      </c>
      <c r="D13" s="94" t="s">
        <v>307</v>
      </c>
      <c r="E13" s="450">
        <v>1998</v>
      </c>
      <c r="F13" s="159" t="s">
        <v>308</v>
      </c>
      <c r="G13" s="159"/>
      <c r="H13" s="94"/>
      <c r="I13" s="94"/>
      <c r="J13" s="95"/>
      <c r="K13" s="161"/>
      <c r="L13" s="160"/>
      <c r="M13" s="161">
        <f t="shared" si="0"/>
        <v>999</v>
      </c>
      <c r="N13" s="160"/>
      <c r="O13" s="94"/>
      <c r="P13" s="94">
        <v>17.600000381469727</v>
      </c>
      <c r="Q13" s="163">
        <f t="shared" si="1"/>
        <v>999</v>
      </c>
      <c r="R13" s="95"/>
    </row>
    <row r="14" spans="1:18" s="12" customFormat="1" ht="18.75" customHeight="1">
      <c r="A14" s="135">
        <v>8</v>
      </c>
      <c r="B14" s="93" t="s">
        <v>309</v>
      </c>
      <c r="C14" s="93" t="s">
        <v>310</v>
      </c>
      <c r="D14" s="94" t="s">
        <v>311</v>
      </c>
      <c r="E14" s="450">
        <v>1998</v>
      </c>
      <c r="F14" s="159" t="s">
        <v>312</v>
      </c>
      <c r="G14" s="159"/>
      <c r="H14" s="94"/>
      <c r="I14" s="94"/>
      <c r="J14" s="95"/>
      <c r="K14" s="161"/>
      <c r="L14" s="160"/>
      <c r="M14" s="161">
        <f t="shared" si="0"/>
        <v>999</v>
      </c>
      <c r="N14" s="160"/>
      <c r="O14" s="94"/>
      <c r="P14" s="94">
        <v>14.800000190734863</v>
      </c>
      <c r="Q14" s="163">
        <f t="shared" si="1"/>
        <v>999</v>
      </c>
      <c r="R14" s="95"/>
    </row>
    <row r="15" spans="1:18" s="12" customFormat="1" ht="18.75" customHeight="1">
      <c r="A15" s="135">
        <v>9</v>
      </c>
      <c r="B15" s="93" t="s">
        <v>313</v>
      </c>
      <c r="C15" s="93" t="s">
        <v>314</v>
      </c>
      <c r="D15" s="94" t="s">
        <v>279</v>
      </c>
      <c r="E15" s="450">
        <v>1998</v>
      </c>
      <c r="F15" s="159" t="s">
        <v>315</v>
      </c>
      <c r="G15" s="159"/>
      <c r="H15" s="94"/>
      <c r="I15" s="94"/>
      <c r="J15" s="95"/>
      <c r="K15" s="161"/>
      <c r="L15" s="160"/>
      <c r="M15" s="161">
        <f t="shared" si="0"/>
        <v>999</v>
      </c>
      <c r="N15" s="160"/>
      <c r="O15" s="94"/>
      <c r="P15" s="94">
        <v>14.600000381469727</v>
      </c>
      <c r="Q15" s="163">
        <f t="shared" si="1"/>
        <v>999</v>
      </c>
      <c r="R15" s="95"/>
    </row>
    <row r="16" spans="1:18" s="12" customFormat="1" ht="18.75" customHeight="1">
      <c r="A16" s="135">
        <v>10</v>
      </c>
      <c r="B16" s="93" t="s">
        <v>316</v>
      </c>
      <c r="C16" s="93" t="s">
        <v>317</v>
      </c>
      <c r="D16" s="94" t="s">
        <v>294</v>
      </c>
      <c r="E16" s="450">
        <v>1998</v>
      </c>
      <c r="F16" s="159" t="s">
        <v>318</v>
      </c>
      <c r="G16" s="159"/>
      <c r="H16" s="94"/>
      <c r="I16" s="94"/>
      <c r="J16" s="95"/>
      <c r="K16" s="161"/>
      <c r="L16" s="160"/>
      <c r="M16" s="161">
        <f t="shared" si="0"/>
        <v>999</v>
      </c>
      <c r="N16" s="160"/>
      <c r="O16" s="94"/>
      <c r="P16" s="94">
        <v>14.300000190734863</v>
      </c>
      <c r="Q16" s="163">
        <f t="shared" si="1"/>
        <v>999</v>
      </c>
      <c r="R16" s="95"/>
    </row>
    <row r="17" spans="1:18" s="12" customFormat="1" ht="18.75" customHeight="1">
      <c r="A17" s="135">
        <v>11</v>
      </c>
      <c r="B17" s="93" t="s">
        <v>319</v>
      </c>
      <c r="C17" s="93" t="s">
        <v>320</v>
      </c>
      <c r="D17" s="94" t="s">
        <v>321</v>
      </c>
      <c r="E17" s="450">
        <v>1997</v>
      </c>
      <c r="F17" s="159" t="s">
        <v>322</v>
      </c>
      <c r="G17" s="159"/>
      <c r="H17" s="94"/>
      <c r="I17" s="94"/>
      <c r="J17" s="95"/>
      <c r="K17" s="161"/>
      <c r="L17" s="160"/>
      <c r="M17" s="161">
        <f t="shared" si="0"/>
        <v>999</v>
      </c>
      <c r="N17" s="160"/>
      <c r="O17" s="94"/>
      <c r="P17" s="94">
        <v>11.600000381469727</v>
      </c>
      <c r="Q17" s="163">
        <f t="shared" si="1"/>
        <v>999</v>
      </c>
      <c r="R17" s="95"/>
    </row>
    <row r="18" spans="1:18" s="12" customFormat="1" ht="18.75" customHeight="1">
      <c r="A18" s="135">
        <v>12</v>
      </c>
      <c r="B18" s="93" t="s">
        <v>323</v>
      </c>
      <c r="C18" s="93" t="s">
        <v>324</v>
      </c>
      <c r="D18" s="94" t="s">
        <v>290</v>
      </c>
      <c r="E18" s="450">
        <v>1997</v>
      </c>
      <c r="F18" s="159" t="s">
        <v>325</v>
      </c>
      <c r="G18" s="159"/>
      <c r="H18" s="94"/>
      <c r="I18" s="94"/>
      <c r="J18" s="95"/>
      <c r="K18" s="161"/>
      <c r="L18" s="160"/>
      <c r="M18" s="161">
        <f t="shared" si="0"/>
        <v>999</v>
      </c>
      <c r="N18" s="160"/>
      <c r="O18" s="94"/>
      <c r="P18" s="94">
        <v>11.600000381469727</v>
      </c>
      <c r="Q18" s="163">
        <f t="shared" si="1"/>
        <v>999</v>
      </c>
      <c r="R18" s="95"/>
    </row>
    <row r="19" spans="1:18" s="12" customFormat="1" ht="18.75" customHeight="1">
      <c r="A19" s="135">
        <v>13</v>
      </c>
      <c r="B19" s="93" t="s">
        <v>326</v>
      </c>
      <c r="C19" s="93" t="s">
        <v>327</v>
      </c>
      <c r="D19" s="94" t="s">
        <v>328</v>
      </c>
      <c r="E19" s="450">
        <v>1998</v>
      </c>
      <c r="F19" s="159" t="s">
        <v>329</v>
      </c>
      <c r="G19" s="159"/>
      <c r="H19" s="94"/>
      <c r="I19" s="94"/>
      <c r="J19" s="95"/>
      <c r="K19" s="161"/>
      <c r="L19" s="160"/>
      <c r="M19" s="161">
        <f t="shared" si="0"/>
        <v>999</v>
      </c>
      <c r="N19" s="160"/>
      <c r="O19" s="94"/>
      <c r="P19" s="94">
        <v>10.899999618530273</v>
      </c>
      <c r="Q19" s="163">
        <f t="shared" si="1"/>
        <v>999</v>
      </c>
      <c r="R19" s="95"/>
    </row>
    <row r="20" spans="1:18" s="12" customFormat="1" ht="18.75" customHeight="1">
      <c r="A20" s="135">
        <v>14</v>
      </c>
      <c r="B20" s="93" t="s">
        <v>330</v>
      </c>
      <c r="C20" s="93" t="s">
        <v>306</v>
      </c>
      <c r="D20" s="94" t="s">
        <v>331</v>
      </c>
      <c r="E20" s="450">
        <v>1998</v>
      </c>
      <c r="F20" s="159" t="s">
        <v>332</v>
      </c>
      <c r="G20" s="159"/>
      <c r="H20" s="94"/>
      <c r="I20" s="94"/>
      <c r="J20" s="95"/>
      <c r="K20" s="161"/>
      <c r="L20" s="160"/>
      <c r="M20" s="161">
        <f t="shared" si="0"/>
        <v>999</v>
      </c>
      <c r="N20" s="160"/>
      <c r="O20" s="94"/>
      <c r="P20" s="94">
        <v>9.399999618530273</v>
      </c>
      <c r="Q20" s="163">
        <f t="shared" si="1"/>
        <v>999</v>
      </c>
      <c r="R20" s="95"/>
    </row>
    <row r="21" spans="1:18" s="12" customFormat="1" ht="18.75" customHeight="1">
      <c r="A21" s="135">
        <v>15</v>
      </c>
      <c r="B21" s="93" t="s">
        <v>333</v>
      </c>
      <c r="C21" s="93" t="s">
        <v>252</v>
      </c>
      <c r="D21" s="94" t="s">
        <v>334</v>
      </c>
      <c r="E21" s="450">
        <v>1997</v>
      </c>
      <c r="F21" s="159" t="s">
        <v>335</v>
      </c>
      <c r="G21" s="159"/>
      <c r="H21" s="94"/>
      <c r="I21" s="94"/>
      <c r="J21" s="95"/>
      <c r="K21" s="161"/>
      <c r="L21" s="160"/>
      <c r="M21" s="161">
        <f t="shared" si="0"/>
        <v>999</v>
      </c>
      <c r="N21" s="160"/>
      <c r="O21" s="94"/>
      <c r="P21" s="94">
        <v>8.899999618530273</v>
      </c>
      <c r="Q21" s="163">
        <f t="shared" si="1"/>
        <v>999</v>
      </c>
      <c r="R21" s="95"/>
    </row>
    <row r="22" spans="1:18" s="12" customFormat="1" ht="18.75" customHeight="1">
      <c r="A22" s="135">
        <v>16</v>
      </c>
      <c r="B22" s="93" t="s">
        <v>336</v>
      </c>
      <c r="C22" s="93" t="s">
        <v>337</v>
      </c>
      <c r="D22" s="94" t="s">
        <v>338</v>
      </c>
      <c r="E22" s="450">
        <v>1997</v>
      </c>
      <c r="F22" s="159" t="s">
        <v>339</v>
      </c>
      <c r="G22" s="159"/>
      <c r="H22" s="94"/>
      <c r="I22" s="94"/>
      <c r="J22" s="95"/>
      <c r="K22" s="161"/>
      <c r="L22" s="160"/>
      <c r="M22" s="161">
        <f t="shared" si="0"/>
        <v>999</v>
      </c>
      <c r="N22" s="160"/>
      <c r="O22" s="94"/>
      <c r="P22" s="94">
        <v>8.600000381469727</v>
      </c>
      <c r="Q22" s="163">
        <f t="shared" si="1"/>
        <v>999</v>
      </c>
      <c r="R22" s="95"/>
    </row>
    <row r="23" spans="1:18" s="12" customFormat="1" ht="18.75" customHeight="1">
      <c r="A23" s="135">
        <v>17</v>
      </c>
      <c r="B23" s="93" t="s">
        <v>340</v>
      </c>
      <c r="C23" s="93" t="s">
        <v>286</v>
      </c>
      <c r="D23" s="94" t="s">
        <v>341</v>
      </c>
      <c r="E23" s="450">
        <v>1998</v>
      </c>
      <c r="F23" s="159" t="s">
        <v>342</v>
      </c>
      <c r="G23" s="159"/>
      <c r="H23" s="94"/>
      <c r="I23" s="94"/>
      <c r="J23" s="95"/>
      <c r="K23" s="161"/>
      <c r="L23" s="160"/>
      <c r="M23" s="161">
        <f t="shared" si="0"/>
        <v>999</v>
      </c>
      <c r="N23" s="160"/>
      <c r="O23" s="94"/>
      <c r="P23" s="94">
        <v>8.399999618530273</v>
      </c>
      <c r="Q23" s="163">
        <f t="shared" si="1"/>
        <v>999</v>
      </c>
      <c r="R23" s="95"/>
    </row>
    <row r="24" spans="1:18" s="12" customFormat="1" ht="18.75" customHeight="1">
      <c r="A24" s="135">
        <v>18</v>
      </c>
      <c r="B24" s="93" t="s">
        <v>343</v>
      </c>
      <c r="C24" s="93" t="s">
        <v>344</v>
      </c>
      <c r="D24" s="94" t="s">
        <v>279</v>
      </c>
      <c r="E24" s="450">
        <v>1998</v>
      </c>
      <c r="F24" s="159" t="s">
        <v>345</v>
      </c>
      <c r="G24" s="159"/>
      <c r="H24" s="94"/>
      <c r="I24" s="94"/>
      <c r="J24" s="95"/>
      <c r="K24" s="161"/>
      <c r="L24" s="160"/>
      <c r="M24" s="161">
        <f t="shared" si="0"/>
        <v>999</v>
      </c>
      <c r="N24" s="160"/>
      <c r="O24" s="94"/>
      <c r="P24" s="94">
        <v>7.900000095367432</v>
      </c>
      <c r="Q24" s="163">
        <f t="shared" si="1"/>
        <v>999</v>
      </c>
      <c r="R24" s="95"/>
    </row>
    <row r="25" spans="1:18" s="12" customFormat="1" ht="18.75" customHeight="1">
      <c r="A25" s="135">
        <v>19</v>
      </c>
      <c r="B25" s="93" t="s">
        <v>346</v>
      </c>
      <c r="C25" s="93" t="s">
        <v>347</v>
      </c>
      <c r="D25" s="94" t="s">
        <v>276</v>
      </c>
      <c r="E25" s="450">
        <v>1998</v>
      </c>
      <c r="F25" s="159" t="s">
        <v>348</v>
      </c>
      <c r="G25" s="159"/>
      <c r="H25" s="94"/>
      <c r="I25" s="94"/>
      <c r="J25" s="95"/>
      <c r="K25" s="161"/>
      <c r="L25" s="160"/>
      <c r="M25" s="161">
        <f t="shared" si="0"/>
        <v>999</v>
      </c>
      <c r="N25" s="160"/>
      <c r="O25" s="94"/>
      <c r="P25" s="94">
        <v>7</v>
      </c>
      <c r="Q25" s="163">
        <f t="shared" si="1"/>
        <v>999</v>
      </c>
      <c r="R25" s="95"/>
    </row>
    <row r="26" spans="1:18" s="12" customFormat="1" ht="18.75" customHeight="1">
      <c r="A26" s="135">
        <v>20</v>
      </c>
      <c r="B26" s="93" t="s">
        <v>349</v>
      </c>
      <c r="C26" s="93" t="s">
        <v>260</v>
      </c>
      <c r="D26" s="94" t="s">
        <v>249</v>
      </c>
      <c r="E26" s="450">
        <v>1998</v>
      </c>
      <c r="F26" s="159" t="s">
        <v>350</v>
      </c>
      <c r="G26" s="159"/>
      <c r="H26" s="94"/>
      <c r="I26" s="94"/>
      <c r="J26" s="95"/>
      <c r="K26" s="161"/>
      <c r="L26" s="160"/>
      <c r="M26" s="161">
        <f t="shared" si="0"/>
        <v>999</v>
      </c>
      <c r="N26" s="160"/>
      <c r="O26" s="94"/>
      <c r="P26" s="94">
        <v>6.899999618530273</v>
      </c>
      <c r="Q26" s="163">
        <f t="shared" si="1"/>
        <v>999</v>
      </c>
      <c r="R26" s="95"/>
    </row>
    <row r="27" spans="1:18" s="12" customFormat="1" ht="18.75" customHeight="1">
      <c r="A27" s="135">
        <v>21</v>
      </c>
      <c r="B27" s="93" t="s">
        <v>351</v>
      </c>
      <c r="C27" s="93" t="s">
        <v>248</v>
      </c>
      <c r="D27" s="94" t="s">
        <v>352</v>
      </c>
      <c r="E27" s="450">
        <v>1997</v>
      </c>
      <c r="F27" s="159" t="s">
        <v>353</v>
      </c>
      <c r="G27" s="159"/>
      <c r="H27" s="94"/>
      <c r="I27" s="94"/>
      <c r="J27" s="95"/>
      <c r="K27" s="161"/>
      <c r="L27" s="160"/>
      <c r="M27" s="161">
        <f t="shared" si="0"/>
        <v>999</v>
      </c>
      <c r="N27" s="160"/>
      <c r="O27" s="94"/>
      <c r="P27" s="94">
        <v>6.300000190734863</v>
      </c>
      <c r="Q27" s="163">
        <f t="shared" si="1"/>
        <v>999</v>
      </c>
      <c r="R27" s="95"/>
    </row>
    <row r="28" spans="1:18" s="12" customFormat="1" ht="18.75" customHeight="1">
      <c r="A28" s="135">
        <v>22</v>
      </c>
      <c r="B28" s="93" t="s">
        <v>354</v>
      </c>
      <c r="C28" s="93" t="s">
        <v>248</v>
      </c>
      <c r="D28" s="94" t="s">
        <v>307</v>
      </c>
      <c r="E28" s="450">
        <v>1997</v>
      </c>
      <c r="F28" s="159" t="s">
        <v>355</v>
      </c>
      <c r="G28" s="159"/>
      <c r="H28" s="94"/>
      <c r="I28" s="94"/>
      <c r="J28" s="95"/>
      <c r="K28" s="161"/>
      <c r="L28" s="160"/>
      <c r="M28" s="161">
        <f t="shared" si="0"/>
        <v>999</v>
      </c>
      <c r="N28" s="160"/>
      <c r="O28" s="94"/>
      <c r="P28" s="94">
        <v>4.349999904632568</v>
      </c>
      <c r="Q28" s="163">
        <f t="shared" si="1"/>
        <v>999</v>
      </c>
      <c r="R28" s="95"/>
    </row>
    <row r="29" spans="1:18" s="12" customFormat="1" ht="18.75" customHeight="1">
      <c r="A29" s="135">
        <v>23</v>
      </c>
      <c r="B29" s="93" t="s">
        <v>356</v>
      </c>
      <c r="C29" s="93" t="s">
        <v>357</v>
      </c>
      <c r="D29" s="94" t="s">
        <v>241</v>
      </c>
      <c r="E29" s="450">
        <v>1998</v>
      </c>
      <c r="F29" s="159" t="s">
        <v>358</v>
      </c>
      <c r="G29" s="159"/>
      <c r="H29" s="94"/>
      <c r="I29" s="94"/>
      <c r="J29" s="95"/>
      <c r="K29" s="161"/>
      <c r="L29" s="160"/>
      <c r="M29" s="161">
        <f t="shared" si="0"/>
        <v>999</v>
      </c>
      <c r="N29" s="160"/>
      <c r="O29" s="94"/>
      <c r="P29" s="94">
        <v>4.300000190734863</v>
      </c>
      <c r="Q29" s="163">
        <f t="shared" si="1"/>
        <v>999</v>
      </c>
      <c r="R29" s="95"/>
    </row>
    <row r="30" spans="1:18" s="12" customFormat="1" ht="18.75" customHeight="1">
      <c r="A30" s="135">
        <v>24</v>
      </c>
      <c r="B30" s="93" t="s">
        <v>359</v>
      </c>
      <c r="C30" s="93" t="s">
        <v>286</v>
      </c>
      <c r="D30" s="94" t="s">
        <v>321</v>
      </c>
      <c r="E30" s="450">
        <v>1998</v>
      </c>
      <c r="F30" s="159" t="s">
        <v>360</v>
      </c>
      <c r="G30" s="159"/>
      <c r="H30" s="94"/>
      <c r="I30" s="94"/>
      <c r="J30" s="95"/>
      <c r="K30" s="161"/>
      <c r="L30" s="160"/>
      <c r="M30" s="161">
        <f t="shared" si="0"/>
        <v>999</v>
      </c>
      <c r="N30" s="160"/>
      <c r="O30" s="94"/>
      <c r="P30" s="94">
        <v>3.5999999046325684</v>
      </c>
      <c r="Q30" s="163">
        <f t="shared" si="1"/>
        <v>999</v>
      </c>
      <c r="R30" s="95"/>
    </row>
    <row r="31" spans="1:18" s="12" customFormat="1" ht="18.75" customHeight="1">
      <c r="A31" s="135">
        <v>25</v>
      </c>
      <c r="B31" s="93" t="s">
        <v>361</v>
      </c>
      <c r="C31" s="93" t="s">
        <v>248</v>
      </c>
      <c r="D31" s="94" t="s">
        <v>338</v>
      </c>
      <c r="E31" s="450">
        <v>1998</v>
      </c>
      <c r="F31" s="159" t="s">
        <v>362</v>
      </c>
      <c r="G31" s="159"/>
      <c r="H31" s="94"/>
      <c r="I31" s="94"/>
      <c r="J31" s="95"/>
      <c r="K31" s="161"/>
      <c r="L31" s="160"/>
      <c r="M31" s="161">
        <f t="shared" si="0"/>
        <v>999</v>
      </c>
      <c r="N31" s="160"/>
      <c r="O31" s="94"/>
      <c r="P31" s="94">
        <v>3.299999952316284</v>
      </c>
      <c r="Q31" s="163">
        <f t="shared" si="1"/>
        <v>999</v>
      </c>
      <c r="R31" s="95"/>
    </row>
    <row r="32" spans="1:18" s="12" customFormat="1" ht="18.75" customHeight="1">
      <c r="A32" s="135">
        <v>26</v>
      </c>
      <c r="B32" s="93" t="s">
        <v>363</v>
      </c>
      <c r="C32" s="93" t="s">
        <v>226</v>
      </c>
      <c r="D32" s="94" t="s">
        <v>334</v>
      </c>
      <c r="E32" s="450">
        <v>1997</v>
      </c>
      <c r="F32" s="159" t="s">
        <v>364</v>
      </c>
      <c r="G32" s="159"/>
      <c r="H32" s="94"/>
      <c r="I32" s="94"/>
      <c r="J32" s="95"/>
      <c r="K32" s="161"/>
      <c r="L32" s="160"/>
      <c r="M32" s="161">
        <f t="shared" si="0"/>
        <v>999</v>
      </c>
      <c r="N32" s="160"/>
      <c r="O32" s="94"/>
      <c r="P32" s="94">
        <v>3</v>
      </c>
      <c r="Q32" s="163">
        <f t="shared" si="1"/>
        <v>999</v>
      </c>
      <c r="R32" s="95"/>
    </row>
    <row r="33" spans="1:18" s="12" customFormat="1" ht="18.75" customHeight="1">
      <c r="A33" s="135">
        <v>27</v>
      </c>
      <c r="B33" s="93" t="s">
        <v>365</v>
      </c>
      <c r="C33" s="93" t="s">
        <v>366</v>
      </c>
      <c r="D33" s="94" t="s">
        <v>334</v>
      </c>
      <c r="E33" s="450">
        <v>1997</v>
      </c>
      <c r="F33" s="159" t="s">
        <v>367</v>
      </c>
      <c r="G33" s="159"/>
      <c r="H33" s="94"/>
      <c r="I33" s="94"/>
      <c r="J33" s="95"/>
      <c r="K33" s="161"/>
      <c r="L33" s="160"/>
      <c r="M33" s="161">
        <f t="shared" si="0"/>
        <v>999</v>
      </c>
      <c r="N33" s="160"/>
      <c r="O33" s="94"/>
      <c r="P33" s="94">
        <v>3</v>
      </c>
      <c r="Q33" s="163">
        <f t="shared" si="1"/>
        <v>999</v>
      </c>
      <c r="R33" s="95"/>
    </row>
    <row r="34" spans="1:18" s="12" customFormat="1" ht="18.75" customHeight="1">
      <c r="A34" s="135">
        <v>28</v>
      </c>
      <c r="B34" s="93" t="s">
        <v>368</v>
      </c>
      <c r="C34" s="93" t="s">
        <v>369</v>
      </c>
      <c r="D34" s="94" t="s">
        <v>265</v>
      </c>
      <c r="E34" s="450">
        <v>1998</v>
      </c>
      <c r="F34" s="159" t="s">
        <v>370</v>
      </c>
      <c r="G34" s="159"/>
      <c r="H34" s="94"/>
      <c r="I34" s="94"/>
      <c r="J34" s="95"/>
      <c r="K34" s="161"/>
      <c r="L34" s="160"/>
      <c r="M34" s="161">
        <f t="shared" si="0"/>
        <v>999</v>
      </c>
      <c r="N34" s="160"/>
      <c r="O34" s="94"/>
      <c r="P34" s="94">
        <v>2.8999998569488525</v>
      </c>
      <c r="Q34" s="163">
        <f t="shared" si="1"/>
        <v>999</v>
      </c>
      <c r="R34" s="95"/>
    </row>
    <row r="35" spans="1:18" s="12" customFormat="1" ht="18.75" customHeight="1">
      <c r="A35" s="135">
        <v>29</v>
      </c>
      <c r="B35" s="93" t="s">
        <v>371</v>
      </c>
      <c r="C35" s="93" t="s">
        <v>372</v>
      </c>
      <c r="D35" s="94" t="s">
        <v>373</v>
      </c>
      <c r="E35" s="450">
        <v>1998</v>
      </c>
      <c r="F35" s="159" t="s">
        <v>374</v>
      </c>
      <c r="G35" s="159"/>
      <c r="H35" s="94"/>
      <c r="I35" s="94"/>
      <c r="J35" s="95"/>
      <c r="K35" s="161"/>
      <c r="L35" s="160"/>
      <c r="M35" s="161">
        <f t="shared" si="0"/>
        <v>999</v>
      </c>
      <c r="N35" s="160"/>
      <c r="O35" s="94"/>
      <c r="P35" s="94">
        <v>2.799999952316284</v>
      </c>
      <c r="Q35" s="163">
        <f t="shared" si="1"/>
        <v>999</v>
      </c>
      <c r="R35" s="95"/>
    </row>
    <row r="36" spans="1:18" s="12" customFormat="1" ht="18.75" customHeight="1">
      <c r="A36" s="135">
        <v>30</v>
      </c>
      <c r="B36" s="93" t="s">
        <v>375</v>
      </c>
      <c r="C36" s="93" t="s">
        <v>376</v>
      </c>
      <c r="D36" s="94" t="s">
        <v>249</v>
      </c>
      <c r="E36" s="450">
        <v>1997</v>
      </c>
      <c r="F36" s="159" t="s">
        <v>377</v>
      </c>
      <c r="G36" s="159"/>
      <c r="H36" s="94"/>
      <c r="I36" s="94"/>
      <c r="J36" s="95"/>
      <c r="K36" s="161"/>
      <c r="L36" s="160"/>
      <c r="M36" s="161">
        <f t="shared" si="0"/>
        <v>999</v>
      </c>
      <c r="N36" s="160"/>
      <c r="O36" s="94"/>
      <c r="P36" s="94">
        <v>1.0999999046325684</v>
      </c>
      <c r="Q36" s="163">
        <f t="shared" si="1"/>
        <v>999</v>
      </c>
      <c r="R36" s="95"/>
    </row>
    <row r="37" spans="1:18" s="12" customFormat="1" ht="18.75" customHeight="1">
      <c r="A37" s="135">
        <v>31</v>
      </c>
      <c r="B37" s="93" t="s">
        <v>378</v>
      </c>
      <c r="C37" s="93" t="s">
        <v>226</v>
      </c>
      <c r="D37" s="94" t="s">
        <v>276</v>
      </c>
      <c r="E37" s="450">
        <v>1998</v>
      </c>
      <c r="F37" s="159" t="s">
        <v>379</v>
      </c>
      <c r="G37" s="159"/>
      <c r="H37" s="94"/>
      <c r="I37" s="94"/>
      <c r="J37" s="95"/>
      <c r="K37" s="161"/>
      <c r="L37" s="160"/>
      <c r="M37" s="161">
        <f t="shared" si="0"/>
        <v>999</v>
      </c>
      <c r="N37" s="160"/>
      <c r="O37" s="94"/>
      <c r="P37" s="94">
        <v>0.5</v>
      </c>
      <c r="Q37" s="163">
        <f t="shared" si="1"/>
        <v>999</v>
      </c>
      <c r="R37" s="95"/>
    </row>
    <row r="38" spans="1:18" s="12" customFormat="1" ht="18.75" customHeight="1">
      <c r="A38" s="135">
        <v>32</v>
      </c>
      <c r="B38" s="93" t="s">
        <v>380</v>
      </c>
      <c r="C38" s="93" t="s">
        <v>286</v>
      </c>
      <c r="D38" s="94" t="s">
        <v>290</v>
      </c>
      <c r="E38" s="450">
        <v>1998</v>
      </c>
      <c r="F38" s="159" t="s">
        <v>381</v>
      </c>
      <c r="G38" s="159"/>
      <c r="H38" s="94"/>
      <c r="I38" s="94"/>
      <c r="J38" s="95"/>
      <c r="K38" s="161"/>
      <c r="L38" s="160"/>
      <c r="M38" s="161">
        <f t="shared" si="0"/>
        <v>999</v>
      </c>
      <c r="N38" s="160"/>
      <c r="O38" s="94"/>
      <c r="P38" s="94">
        <v>0.30000001192092896</v>
      </c>
      <c r="Q38" s="163">
        <f t="shared" si="1"/>
        <v>999</v>
      </c>
      <c r="R38" s="95"/>
    </row>
    <row r="39" spans="1:18" s="12" customFormat="1" ht="18.75" customHeight="1">
      <c r="A39" s="135">
        <v>33</v>
      </c>
      <c r="B39" s="93" t="s">
        <v>382</v>
      </c>
      <c r="C39" s="93" t="s">
        <v>314</v>
      </c>
      <c r="D39" s="94" t="s">
        <v>334</v>
      </c>
      <c r="E39" s="450">
        <v>1997</v>
      </c>
      <c r="F39" s="159" t="s">
        <v>383</v>
      </c>
      <c r="G39" s="159"/>
      <c r="H39" s="94"/>
      <c r="I39" s="94"/>
      <c r="J39" s="95"/>
      <c r="K39" s="161"/>
      <c r="L39" s="160"/>
      <c r="M39" s="161">
        <f t="shared" si="0"/>
        <v>999</v>
      </c>
      <c r="N39" s="160"/>
      <c r="O39" s="94"/>
      <c r="P39" s="162">
        <f aca="true" t="shared" si="2" ref="P39:P45">IF(AND(H39&gt;0,OR(O39="QA",O39="DA",O39="WC")),H39,)</f>
        <v>0</v>
      </c>
      <c r="Q39" s="163">
        <f aca="true" t="shared" si="3" ref="Q39:Q70">IF(O39="QA",1,IF(O39="DA",1,IF(O39="WC",2,IF(O39="MD",3,999))))</f>
        <v>999</v>
      </c>
      <c r="R39" s="95"/>
    </row>
    <row r="40" spans="1:18" s="12" customFormat="1" ht="18.75" customHeight="1">
      <c r="A40" s="135">
        <v>34</v>
      </c>
      <c r="B40" s="93" t="s">
        <v>384</v>
      </c>
      <c r="C40" s="93" t="s">
        <v>344</v>
      </c>
      <c r="D40" s="94" t="s">
        <v>334</v>
      </c>
      <c r="E40" s="450">
        <v>1997</v>
      </c>
      <c r="F40" s="159" t="s">
        <v>385</v>
      </c>
      <c r="G40" s="159"/>
      <c r="H40" s="94"/>
      <c r="I40" s="94"/>
      <c r="J40" s="95"/>
      <c r="K40" s="161"/>
      <c r="L40" s="160"/>
      <c r="M40" s="161">
        <f t="shared" si="0"/>
        <v>999</v>
      </c>
      <c r="N40" s="160"/>
      <c r="O40" s="94"/>
      <c r="P40" s="162">
        <f t="shared" si="2"/>
        <v>0</v>
      </c>
      <c r="Q40" s="163">
        <f t="shared" si="3"/>
        <v>999</v>
      </c>
      <c r="R40" s="95"/>
    </row>
    <row r="41" spans="1:18" s="12" customFormat="1" ht="18.75" customHeight="1">
      <c r="A41" s="135">
        <v>35</v>
      </c>
      <c r="B41" s="93" t="s">
        <v>386</v>
      </c>
      <c r="C41" s="93" t="s">
        <v>314</v>
      </c>
      <c r="D41" s="94" t="s">
        <v>321</v>
      </c>
      <c r="E41" s="450">
        <v>1998</v>
      </c>
      <c r="F41" s="159" t="s">
        <v>387</v>
      </c>
      <c r="G41" s="159"/>
      <c r="H41" s="94"/>
      <c r="I41" s="94"/>
      <c r="J41" s="95"/>
      <c r="K41" s="161"/>
      <c r="L41" s="160"/>
      <c r="M41" s="161">
        <f t="shared" si="0"/>
        <v>999</v>
      </c>
      <c r="N41" s="160"/>
      <c r="O41" s="94"/>
      <c r="P41" s="162">
        <f t="shared" si="2"/>
        <v>0</v>
      </c>
      <c r="Q41" s="163">
        <f t="shared" si="3"/>
        <v>999</v>
      </c>
      <c r="R41" s="95"/>
    </row>
    <row r="42" spans="1:18" s="12" customFormat="1" ht="18.75" customHeight="1">
      <c r="A42" s="135">
        <v>36</v>
      </c>
      <c r="B42" s="93" t="s">
        <v>278</v>
      </c>
      <c r="C42" s="93" t="s">
        <v>388</v>
      </c>
      <c r="D42" s="94" t="s">
        <v>389</v>
      </c>
      <c r="E42" s="450">
        <v>1997</v>
      </c>
      <c r="F42" s="159" t="s">
        <v>390</v>
      </c>
      <c r="G42" s="159"/>
      <c r="H42" s="94"/>
      <c r="I42" s="94"/>
      <c r="J42" s="95"/>
      <c r="K42" s="161"/>
      <c r="L42" s="160"/>
      <c r="M42" s="161">
        <f t="shared" si="0"/>
        <v>999</v>
      </c>
      <c r="N42" s="160"/>
      <c r="O42" s="94"/>
      <c r="P42" s="162">
        <f t="shared" si="2"/>
        <v>0</v>
      </c>
      <c r="Q42" s="163">
        <f t="shared" si="3"/>
        <v>999</v>
      </c>
      <c r="R42" s="95"/>
    </row>
    <row r="43" spans="1:18" s="12" customFormat="1" ht="18.75" customHeight="1">
      <c r="A43" s="135">
        <v>37</v>
      </c>
      <c r="B43" s="93" t="s">
        <v>391</v>
      </c>
      <c r="C43" s="93" t="s">
        <v>392</v>
      </c>
      <c r="D43" s="94" t="s">
        <v>334</v>
      </c>
      <c r="E43" s="450">
        <v>1998</v>
      </c>
      <c r="F43" s="159" t="s">
        <v>393</v>
      </c>
      <c r="G43" s="159"/>
      <c r="H43" s="94"/>
      <c r="I43" s="94"/>
      <c r="J43" s="95"/>
      <c r="K43" s="161"/>
      <c r="L43" s="160"/>
      <c r="M43" s="161">
        <f t="shared" si="0"/>
        <v>999</v>
      </c>
      <c r="N43" s="160"/>
      <c r="O43" s="94"/>
      <c r="P43" s="162">
        <f t="shared" si="2"/>
        <v>0</v>
      </c>
      <c r="Q43" s="163">
        <f t="shared" si="3"/>
        <v>999</v>
      </c>
      <c r="R43" s="95"/>
    </row>
    <row r="44" spans="1:18" s="12" customFormat="1" ht="18.75" customHeight="1">
      <c r="A44" s="135">
        <v>38</v>
      </c>
      <c r="B44" s="93" t="s">
        <v>394</v>
      </c>
      <c r="C44" s="93" t="s">
        <v>314</v>
      </c>
      <c r="D44" s="94" t="s">
        <v>334</v>
      </c>
      <c r="E44" s="450">
        <v>1997</v>
      </c>
      <c r="F44" s="159" t="s">
        <v>395</v>
      </c>
      <c r="G44" s="159"/>
      <c r="H44" s="94"/>
      <c r="I44" s="94"/>
      <c r="J44" s="95"/>
      <c r="K44" s="161"/>
      <c r="L44" s="160"/>
      <c r="M44" s="161">
        <f t="shared" si="0"/>
        <v>999</v>
      </c>
      <c r="N44" s="160"/>
      <c r="O44" s="94"/>
      <c r="P44" s="162">
        <f t="shared" si="2"/>
        <v>0</v>
      </c>
      <c r="Q44" s="163">
        <f t="shared" si="3"/>
        <v>999</v>
      </c>
      <c r="R44" s="95"/>
    </row>
    <row r="45" spans="1:18" s="12" customFormat="1" ht="18.75" customHeight="1">
      <c r="A45" s="135">
        <v>39</v>
      </c>
      <c r="B45" s="93" t="s">
        <v>396</v>
      </c>
      <c r="C45" s="93" t="s">
        <v>234</v>
      </c>
      <c r="D45" s="94" t="s">
        <v>334</v>
      </c>
      <c r="E45" s="450">
        <v>1998</v>
      </c>
      <c r="F45" s="159" t="s">
        <v>397</v>
      </c>
      <c r="G45" s="159"/>
      <c r="H45" s="94"/>
      <c r="I45" s="94"/>
      <c r="J45" s="95"/>
      <c r="K45" s="161"/>
      <c r="L45" s="160"/>
      <c r="M45" s="161">
        <f t="shared" si="0"/>
        <v>999</v>
      </c>
      <c r="N45" s="160"/>
      <c r="O45" s="94"/>
      <c r="P45" s="162">
        <f t="shared" si="2"/>
        <v>0</v>
      </c>
      <c r="Q45" s="163">
        <f t="shared" si="3"/>
        <v>999</v>
      </c>
      <c r="R45" s="95"/>
    </row>
    <row r="46" spans="1:18" s="12" customFormat="1" ht="18.75" customHeight="1">
      <c r="A46" s="135">
        <v>40</v>
      </c>
      <c r="B46" s="93"/>
      <c r="C46" s="93"/>
      <c r="D46" s="94"/>
      <c r="E46" s="450"/>
      <c r="F46" s="159"/>
      <c r="G46" s="159"/>
      <c r="H46" s="94"/>
      <c r="I46" s="94"/>
      <c r="J46" s="95"/>
      <c r="K46" s="161"/>
      <c r="L46" s="160"/>
      <c r="M46" s="161"/>
      <c r="N46" s="160"/>
      <c r="O46" s="94"/>
      <c r="P46" s="94"/>
      <c r="Q46" s="163">
        <f t="shared" si="3"/>
        <v>999</v>
      </c>
      <c r="R46" s="95"/>
    </row>
    <row r="47" spans="1:18" s="12" customFormat="1" ht="18.75" customHeight="1">
      <c r="A47" s="135">
        <v>41</v>
      </c>
      <c r="B47" s="93"/>
      <c r="C47" s="93"/>
      <c r="D47" s="94"/>
      <c r="E47" s="450"/>
      <c r="F47" s="159"/>
      <c r="G47" s="159"/>
      <c r="H47" s="94"/>
      <c r="I47" s="94"/>
      <c r="J47" s="95"/>
      <c r="K47" s="161"/>
      <c r="L47" s="160"/>
      <c r="M47" s="161"/>
      <c r="N47" s="160"/>
      <c r="O47" s="94"/>
      <c r="P47" s="94"/>
      <c r="Q47" s="163">
        <f t="shared" si="3"/>
        <v>999</v>
      </c>
      <c r="R47" s="95"/>
    </row>
    <row r="48" spans="1:18" s="12" customFormat="1" ht="18.75" customHeight="1">
      <c r="A48" s="135">
        <v>42</v>
      </c>
      <c r="B48" s="93"/>
      <c r="C48" s="93"/>
      <c r="D48" s="94"/>
      <c r="E48" s="450"/>
      <c r="F48" s="159"/>
      <c r="G48" s="159"/>
      <c r="H48" s="94"/>
      <c r="I48" s="94"/>
      <c r="J48" s="95"/>
      <c r="K48" s="161"/>
      <c r="L48" s="160"/>
      <c r="M48" s="161"/>
      <c r="N48" s="160"/>
      <c r="O48" s="94"/>
      <c r="P48" s="94"/>
      <c r="Q48" s="163">
        <f t="shared" si="3"/>
        <v>999</v>
      </c>
      <c r="R48" s="95"/>
    </row>
    <row r="49" spans="1:18" s="12" customFormat="1" ht="18.75" customHeight="1">
      <c r="A49" s="135">
        <v>43</v>
      </c>
      <c r="B49" s="93"/>
      <c r="C49" s="93"/>
      <c r="D49" s="94"/>
      <c r="E49" s="450"/>
      <c r="F49" s="159"/>
      <c r="G49" s="159"/>
      <c r="H49" s="94"/>
      <c r="I49" s="94"/>
      <c r="J49" s="95"/>
      <c r="K49" s="161"/>
      <c r="L49" s="160"/>
      <c r="M49" s="161"/>
      <c r="N49" s="160"/>
      <c r="O49" s="94"/>
      <c r="P49" s="94"/>
      <c r="Q49" s="163">
        <f t="shared" si="3"/>
        <v>999</v>
      </c>
      <c r="R49" s="95"/>
    </row>
    <row r="50" spans="1:18" s="12" customFormat="1" ht="18.75" customHeight="1">
      <c r="A50" s="135">
        <v>44</v>
      </c>
      <c r="B50" s="93"/>
      <c r="C50" s="93"/>
      <c r="D50" s="94"/>
      <c r="E50" s="450"/>
      <c r="F50" s="159"/>
      <c r="G50" s="159"/>
      <c r="H50" s="94"/>
      <c r="I50" s="94"/>
      <c r="J50" s="95"/>
      <c r="K50" s="161"/>
      <c r="L50" s="160"/>
      <c r="M50" s="161"/>
      <c r="N50" s="160"/>
      <c r="O50" s="94"/>
      <c r="P50" s="94"/>
      <c r="Q50" s="163">
        <f t="shared" si="3"/>
        <v>999</v>
      </c>
      <c r="R50" s="95"/>
    </row>
    <row r="51" spans="1:18" s="12" customFormat="1" ht="18.75" customHeight="1">
      <c r="A51" s="135">
        <v>45</v>
      </c>
      <c r="B51" s="93"/>
      <c r="C51" s="93"/>
      <c r="D51" s="94"/>
      <c r="E51" s="450"/>
      <c r="F51" s="159"/>
      <c r="G51" s="159"/>
      <c r="H51" s="94"/>
      <c r="I51" s="94"/>
      <c r="J51" s="95"/>
      <c r="K51" s="161"/>
      <c r="L51" s="160"/>
      <c r="M51" s="161"/>
      <c r="N51" s="160"/>
      <c r="O51" s="94"/>
      <c r="P51" s="94"/>
      <c r="Q51" s="163">
        <f t="shared" si="3"/>
        <v>999</v>
      </c>
      <c r="R51" s="95"/>
    </row>
    <row r="52" spans="1:18" s="12" customFormat="1" ht="18.75" customHeight="1">
      <c r="A52" s="135">
        <v>46</v>
      </c>
      <c r="B52" s="93"/>
      <c r="C52" s="93"/>
      <c r="D52" s="94"/>
      <c r="E52" s="450"/>
      <c r="F52" s="159"/>
      <c r="G52" s="159"/>
      <c r="H52" s="94"/>
      <c r="I52" s="94"/>
      <c r="J52" s="95"/>
      <c r="K52" s="161"/>
      <c r="L52" s="160"/>
      <c r="M52" s="161"/>
      <c r="N52" s="160"/>
      <c r="O52" s="94"/>
      <c r="P52" s="94"/>
      <c r="Q52" s="163">
        <f t="shared" si="3"/>
        <v>999</v>
      </c>
      <c r="R52" s="95"/>
    </row>
    <row r="53" spans="1:18" s="12" customFormat="1" ht="18.75" customHeight="1">
      <c r="A53" s="135">
        <v>47</v>
      </c>
      <c r="B53" s="93"/>
      <c r="C53" s="93"/>
      <c r="D53" s="94"/>
      <c r="E53" s="450"/>
      <c r="F53" s="159"/>
      <c r="G53" s="159"/>
      <c r="H53" s="94"/>
      <c r="I53" s="94"/>
      <c r="J53" s="95"/>
      <c r="K53" s="161"/>
      <c r="L53" s="160"/>
      <c r="M53" s="161"/>
      <c r="N53" s="160"/>
      <c r="O53" s="94"/>
      <c r="P53" s="94"/>
      <c r="Q53" s="163">
        <f t="shared" si="3"/>
        <v>999</v>
      </c>
      <c r="R53" s="95"/>
    </row>
    <row r="54" spans="1:18" s="12" customFormat="1" ht="18.75" customHeight="1">
      <c r="A54" s="135">
        <v>48</v>
      </c>
      <c r="B54" s="93"/>
      <c r="C54" s="93"/>
      <c r="D54" s="94"/>
      <c r="E54" s="450"/>
      <c r="F54" s="159"/>
      <c r="G54" s="159"/>
      <c r="H54" s="94"/>
      <c r="I54" s="94"/>
      <c r="J54" s="95"/>
      <c r="K54" s="161"/>
      <c r="L54" s="160"/>
      <c r="M54" s="161"/>
      <c r="N54" s="160"/>
      <c r="O54" s="94"/>
      <c r="P54" s="94"/>
      <c r="Q54" s="163">
        <f t="shared" si="3"/>
        <v>999</v>
      </c>
      <c r="R54" s="95"/>
    </row>
    <row r="55" spans="1:18" s="12" customFormat="1" ht="18.75" customHeight="1">
      <c r="A55" s="135">
        <v>49</v>
      </c>
      <c r="B55" s="93"/>
      <c r="C55" s="93"/>
      <c r="D55" s="94"/>
      <c r="E55" s="450"/>
      <c r="F55" s="159"/>
      <c r="G55" s="159"/>
      <c r="H55" s="94"/>
      <c r="I55" s="94"/>
      <c r="J55" s="95"/>
      <c r="K55" s="161"/>
      <c r="L55" s="160"/>
      <c r="M55" s="161"/>
      <c r="N55" s="160"/>
      <c r="O55" s="94"/>
      <c r="P55" s="162"/>
      <c r="Q55" s="163">
        <f t="shared" si="3"/>
        <v>999</v>
      </c>
      <c r="R55" s="95"/>
    </row>
    <row r="56" spans="1:18" s="12" customFormat="1" ht="18.75" customHeight="1">
      <c r="A56" s="135">
        <v>50</v>
      </c>
      <c r="B56" s="93"/>
      <c r="C56" s="93"/>
      <c r="D56" s="94"/>
      <c r="E56" s="450"/>
      <c r="F56" s="159"/>
      <c r="G56" s="159"/>
      <c r="H56" s="94"/>
      <c r="I56" s="94"/>
      <c r="J56" s="95"/>
      <c r="K56" s="161"/>
      <c r="L56" s="160"/>
      <c r="M56" s="161"/>
      <c r="N56" s="160"/>
      <c r="O56" s="94"/>
      <c r="P56" s="162"/>
      <c r="Q56" s="163">
        <f t="shared" si="3"/>
        <v>999</v>
      </c>
      <c r="R56" s="95"/>
    </row>
    <row r="57" spans="1:18" s="12" customFormat="1" ht="18.75" customHeight="1">
      <c r="A57" s="135">
        <v>51</v>
      </c>
      <c r="B57" s="93"/>
      <c r="C57" s="93"/>
      <c r="D57" s="94"/>
      <c r="E57" s="450"/>
      <c r="F57" s="159"/>
      <c r="G57" s="159"/>
      <c r="H57" s="94"/>
      <c r="I57" s="94"/>
      <c r="J57" s="95"/>
      <c r="K57" s="161"/>
      <c r="L57" s="160"/>
      <c r="M57" s="161"/>
      <c r="N57" s="160"/>
      <c r="O57" s="94"/>
      <c r="P57" s="162"/>
      <c r="Q57" s="163">
        <f t="shared" si="3"/>
        <v>999</v>
      </c>
      <c r="R57" s="95"/>
    </row>
    <row r="58" spans="1:18" s="12" customFormat="1" ht="18.75" customHeight="1">
      <c r="A58" s="135">
        <v>52</v>
      </c>
      <c r="B58" s="93"/>
      <c r="C58" s="93"/>
      <c r="D58" s="94"/>
      <c r="E58" s="450"/>
      <c r="F58" s="159"/>
      <c r="G58" s="159"/>
      <c r="H58" s="94"/>
      <c r="I58" s="94"/>
      <c r="J58" s="95"/>
      <c r="K58" s="161"/>
      <c r="L58" s="160"/>
      <c r="M58" s="161"/>
      <c r="N58" s="160"/>
      <c r="O58" s="94"/>
      <c r="P58" s="162"/>
      <c r="Q58" s="163">
        <f t="shared" si="3"/>
        <v>999</v>
      </c>
      <c r="R58" s="95"/>
    </row>
    <row r="59" spans="1:18" s="12" customFormat="1" ht="18.75" customHeight="1">
      <c r="A59" s="135">
        <v>53</v>
      </c>
      <c r="B59" s="93"/>
      <c r="C59" s="93"/>
      <c r="D59" s="94"/>
      <c r="E59" s="450"/>
      <c r="F59" s="159"/>
      <c r="G59" s="159"/>
      <c r="H59" s="94"/>
      <c r="I59" s="94"/>
      <c r="J59" s="95"/>
      <c r="K59" s="161"/>
      <c r="L59" s="160"/>
      <c r="M59" s="161"/>
      <c r="N59" s="160"/>
      <c r="O59" s="94"/>
      <c r="P59" s="162"/>
      <c r="Q59" s="163">
        <f t="shared" si="3"/>
        <v>999</v>
      </c>
      <c r="R59" s="95"/>
    </row>
    <row r="60" spans="1:18" s="12" customFormat="1" ht="18.75" customHeight="1">
      <c r="A60" s="135">
        <v>54</v>
      </c>
      <c r="B60" s="93"/>
      <c r="C60" s="93"/>
      <c r="D60" s="94"/>
      <c r="E60" s="450"/>
      <c r="F60" s="159"/>
      <c r="G60" s="159"/>
      <c r="H60" s="94"/>
      <c r="I60" s="94"/>
      <c r="J60" s="95"/>
      <c r="K60" s="161"/>
      <c r="L60" s="160"/>
      <c r="M60" s="161"/>
      <c r="N60" s="160"/>
      <c r="O60" s="94"/>
      <c r="P60" s="162"/>
      <c r="Q60" s="163">
        <f t="shared" si="3"/>
        <v>999</v>
      </c>
      <c r="R60" s="95"/>
    </row>
    <row r="61" spans="1:18" s="12" customFormat="1" ht="18.75" customHeight="1">
      <c r="A61" s="135">
        <v>55</v>
      </c>
      <c r="B61" s="93"/>
      <c r="C61" s="93"/>
      <c r="D61" s="94"/>
      <c r="E61" s="450"/>
      <c r="F61" s="159"/>
      <c r="G61" s="159"/>
      <c r="H61" s="94"/>
      <c r="I61" s="94"/>
      <c r="J61" s="95"/>
      <c r="K61" s="161"/>
      <c r="L61" s="160"/>
      <c r="M61" s="161"/>
      <c r="N61" s="160"/>
      <c r="O61" s="94"/>
      <c r="P61" s="162"/>
      <c r="Q61" s="163">
        <f t="shared" si="3"/>
        <v>999</v>
      </c>
      <c r="R61" s="95"/>
    </row>
    <row r="62" spans="1:18" s="12" customFormat="1" ht="18.75" customHeight="1">
      <c r="A62" s="135">
        <v>56</v>
      </c>
      <c r="B62" s="93"/>
      <c r="C62" s="93"/>
      <c r="D62" s="94"/>
      <c r="E62" s="450"/>
      <c r="F62" s="159"/>
      <c r="G62" s="159"/>
      <c r="H62" s="94"/>
      <c r="I62" s="94"/>
      <c r="J62" s="95"/>
      <c r="K62" s="161"/>
      <c r="L62" s="160"/>
      <c r="M62" s="161"/>
      <c r="N62" s="160"/>
      <c r="O62" s="94"/>
      <c r="P62" s="162"/>
      <c r="Q62" s="163">
        <f t="shared" si="3"/>
        <v>999</v>
      </c>
      <c r="R62" s="95"/>
    </row>
    <row r="63" spans="1:18" s="12" customFormat="1" ht="18.75" customHeight="1">
      <c r="A63" s="135">
        <v>57</v>
      </c>
      <c r="B63" s="93"/>
      <c r="C63" s="93"/>
      <c r="D63" s="94"/>
      <c r="E63" s="450"/>
      <c r="F63" s="159"/>
      <c r="G63" s="159"/>
      <c r="H63" s="94"/>
      <c r="I63" s="94"/>
      <c r="J63" s="95"/>
      <c r="K63" s="161"/>
      <c r="L63" s="160"/>
      <c r="M63" s="161"/>
      <c r="N63" s="160"/>
      <c r="O63" s="94"/>
      <c r="P63" s="162"/>
      <c r="Q63" s="163">
        <f t="shared" si="3"/>
        <v>999</v>
      </c>
      <c r="R63" s="95"/>
    </row>
    <row r="64" spans="1:18" s="12" customFormat="1" ht="18.75" customHeight="1">
      <c r="A64" s="135">
        <v>58</v>
      </c>
      <c r="B64" s="93"/>
      <c r="C64" s="93"/>
      <c r="D64" s="94"/>
      <c r="E64" s="450"/>
      <c r="F64" s="159"/>
      <c r="G64" s="159"/>
      <c r="H64" s="94"/>
      <c r="I64" s="94"/>
      <c r="J64" s="95"/>
      <c r="K64" s="161"/>
      <c r="L64" s="160"/>
      <c r="M64" s="161"/>
      <c r="N64" s="160"/>
      <c r="O64" s="94"/>
      <c r="P64" s="162"/>
      <c r="Q64" s="163">
        <f t="shared" si="3"/>
        <v>999</v>
      </c>
      <c r="R64" s="95"/>
    </row>
    <row r="65" spans="1:18" s="12" customFormat="1" ht="18.75" customHeight="1">
      <c r="A65" s="135">
        <v>59</v>
      </c>
      <c r="B65" s="93"/>
      <c r="C65" s="93"/>
      <c r="D65" s="94"/>
      <c r="E65" s="450"/>
      <c r="F65" s="159"/>
      <c r="G65" s="159"/>
      <c r="H65" s="94"/>
      <c r="I65" s="94"/>
      <c r="J65" s="95"/>
      <c r="K65" s="161"/>
      <c r="L65" s="160"/>
      <c r="M65" s="161"/>
      <c r="N65" s="160"/>
      <c r="O65" s="94"/>
      <c r="P65" s="162"/>
      <c r="Q65" s="163">
        <f t="shared" si="3"/>
        <v>999</v>
      </c>
      <c r="R65" s="95"/>
    </row>
    <row r="66" spans="1:18" s="12" customFormat="1" ht="18.75" customHeight="1">
      <c r="A66" s="135">
        <v>60</v>
      </c>
      <c r="B66" s="93"/>
      <c r="C66" s="93"/>
      <c r="D66" s="94"/>
      <c r="E66" s="450"/>
      <c r="F66" s="159"/>
      <c r="G66" s="159"/>
      <c r="H66" s="94"/>
      <c r="I66" s="94"/>
      <c r="J66" s="95"/>
      <c r="K66" s="161"/>
      <c r="L66" s="160"/>
      <c r="M66" s="161"/>
      <c r="N66" s="160"/>
      <c r="O66" s="94"/>
      <c r="P66" s="162"/>
      <c r="Q66" s="163">
        <f t="shared" si="3"/>
        <v>999</v>
      </c>
      <c r="R66" s="95"/>
    </row>
    <row r="67" spans="1:18" s="12" customFormat="1" ht="18.75" customHeight="1">
      <c r="A67" s="135">
        <v>61</v>
      </c>
      <c r="B67" s="93"/>
      <c r="C67" s="93"/>
      <c r="D67" s="94"/>
      <c r="E67" s="450"/>
      <c r="F67" s="159"/>
      <c r="G67" s="159"/>
      <c r="H67" s="94"/>
      <c r="I67" s="94"/>
      <c r="J67" s="95"/>
      <c r="K67" s="161"/>
      <c r="L67" s="160"/>
      <c r="M67" s="161"/>
      <c r="N67" s="160"/>
      <c r="O67" s="94"/>
      <c r="P67" s="162"/>
      <c r="Q67" s="163">
        <f t="shared" si="3"/>
        <v>999</v>
      </c>
      <c r="R67" s="95"/>
    </row>
    <row r="68" spans="1:18" s="12" customFormat="1" ht="18.75" customHeight="1">
      <c r="A68" s="135">
        <v>62</v>
      </c>
      <c r="B68" s="93"/>
      <c r="C68" s="93"/>
      <c r="D68" s="94"/>
      <c r="E68" s="450"/>
      <c r="F68" s="159"/>
      <c r="G68" s="159"/>
      <c r="H68" s="94"/>
      <c r="I68" s="94"/>
      <c r="J68" s="95"/>
      <c r="K68" s="161"/>
      <c r="L68" s="160"/>
      <c r="M68" s="161"/>
      <c r="N68" s="160"/>
      <c r="O68" s="94"/>
      <c r="P68" s="162"/>
      <c r="Q68" s="163">
        <f t="shared" si="3"/>
        <v>999</v>
      </c>
      <c r="R68" s="95"/>
    </row>
    <row r="69" spans="1:18" s="12" customFormat="1" ht="18.75" customHeight="1">
      <c r="A69" s="135">
        <v>63</v>
      </c>
      <c r="B69" s="93"/>
      <c r="C69" s="93"/>
      <c r="D69" s="94"/>
      <c r="E69" s="450"/>
      <c r="F69" s="159"/>
      <c r="G69" s="159"/>
      <c r="H69" s="94"/>
      <c r="I69" s="94"/>
      <c r="J69" s="95"/>
      <c r="K69" s="161"/>
      <c r="L69" s="160"/>
      <c r="M69" s="161">
        <f>IF(R69="",999,R69)</f>
        <v>999</v>
      </c>
      <c r="N69" s="160"/>
      <c r="O69" s="94"/>
      <c r="P69" s="162">
        <f>IF(AND(H69&gt;0,OR(O69="QA",O69="DA",O69="WC")),H69,)</f>
        <v>0</v>
      </c>
      <c r="Q69" s="163">
        <f t="shared" si="3"/>
        <v>999</v>
      </c>
      <c r="R69" s="95"/>
    </row>
    <row r="70" spans="1:18" s="12" customFormat="1" ht="18.75" customHeight="1">
      <c r="A70" s="135">
        <v>64</v>
      </c>
      <c r="B70" s="93"/>
      <c r="C70" s="93"/>
      <c r="D70" s="94"/>
      <c r="E70" s="450"/>
      <c r="F70" s="159"/>
      <c r="G70" s="159"/>
      <c r="H70" s="94"/>
      <c r="I70" s="94"/>
      <c r="J70" s="95"/>
      <c r="K70" s="161"/>
      <c r="L70" s="160"/>
      <c r="M70" s="161">
        <f>IF(R70="",999,R70)</f>
        <v>999</v>
      </c>
      <c r="N70" s="160"/>
      <c r="O70" s="94"/>
      <c r="P70" s="162">
        <f>IF(AND(H70&gt;0,OR(O70="QA",O70="DA",O70="WC")),H70,)</f>
        <v>0</v>
      </c>
      <c r="Q70" s="163">
        <f t="shared" si="3"/>
        <v>999</v>
      </c>
      <c r="R70" s="95"/>
    </row>
    <row r="71" spans="1:18" s="12" customFormat="1" ht="18.75" customHeight="1">
      <c r="A71" s="135">
        <v>65</v>
      </c>
      <c r="B71" s="93"/>
      <c r="C71" s="93"/>
      <c r="D71" s="94"/>
      <c r="E71" s="450"/>
      <c r="F71" s="159"/>
      <c r="G71" s="159"/>
      <c r="H71" s="94"/>
      <c r="I71" s="94"/>
      <c r="J71" s="95"/>
      <c r="K71" s="161"/>
      <c r="L71" s="160"/>
      <c r="M71" s="161">
        <f aca="true" t="shared" si="4" ref="M71:M102">IF(R71="",999,R71)</f>
        <v>999</v>
      </c>
      <c r="N71" s="160"/>
      <c r="O71" s="94"/>
      <c r="P71" s="162">
        <f aca="true" t="shared" si="5" ref="P71:P102">IF(AND(H71&gt;0,OR(O71="QA",O71="DA",O71="WC")),H71,)</f>
        <v>0</v>
      </c>
      <c r="Q71" s="163">
        <f aca="true" t="shared" si="6" ref="Q71:Q102">IF(O71="QA",1,IF(O71="DA",1,IF(O71="WC",2,IF(O71="MD",3,999))))</f>
        <v>999</v>
      </c>
      <c r="R71" s="95"/>
    </row>
    <row r="72" spans="1:18" s="12" customFormat="1" ht="18.75" customHeight="1">
      <c r="A72" s="135">
        <v>66</v>
      </c>
      <c r="B72" s="93"/>
      <c r="C72" s="93"/>
      <c r="D72" s="94"/>
      <c r="E72" s="450"/>
      <c r="F72" s="159"/>
      <c r="G72" s="159"/>
      <c r="H72" s="94"/>
      <c r="I72" s="94"/>
      <c r="J72" s="95"/>
      <c r="K72" s="161"/>
      <c r="L72" s="160"/>
      <c r="M72" s="161">
        <f t="shared" si="4"/>
        <v>999</v>
      </c>
      <c r="N72" s="160"/>
      <c r="O72" s="94"/>
      <c r="P72" s="162">
        <f t="shared" si="5"/>
        <v>0</v>
      </c>
      <c r="Q72" s="163">
        <f t="shared" si="6"/>
        <v>999</v>
      </c>
      <c r="R72" s="95"/>
    </row>
    <row r="73" spans="1:18" s="12" customFormat="1" ht="18.75" customHeight="1">
      <c r="A73" s="135">
        <v>67</v>
      </c>
      <c r="B73" s="93"/>
      <c r="C73" s="93"/>
      <c r="D73" s="94"/>
      <c r="E73" s="450"/>
      <c r="F73" s="159"/>
      <c r="G73" s="159"/>
      <c r="H73" s="94"/>
      <c r="I73" s="94"/>
      <c r="J73" s="95"/>
      <c r="K73" s="161"/>
      <c r="L73" s="160"/>
      <c r="M73" s="161">
        <f t="shared" si="4"/>
        <v>999</v>
      </c>
      <c r="N73" s="160"/>
      <c r="O73" s="94"/>
      <c r="P73" s="162">
        <f t="shared" si="5"/>
        <v>0</v>
      </c>
      <c r="Q73" s="163">
        <f t="shared" si="6"/>
        <v>999</v>
      </c>
      <c r="R73" s="95"/>
    </row>
    <row r="74" spans="1:18" s="12" customFormat="1" ht="18.75" customHeight="1">
      <c r="A74" s="135">
        <v>68</v>
      </c>
      <c r="B74" s="93"/>
      <c r="C74" s="93"/>
      <c r="D74" s="94"/>
      <c r="E74" s="450"/>
      <c r="F74" s="159"/>
      <c r="G74" s="159"/>
      <c r="H74" s="94"/>
      <c r="I74" s="94"/>
      <c r="J74" s="95"/>
      <c r="K74" s="161"/>
      <c r="L74" s="160"/>
      <c r="M74" s="161">
        <f t="shared" si="4"/>
        <v>999</v>
      </c>
      <c r="N74" s="160"/>
      <c r="O74" s="94"/>
      <c r="P74" s="162">
        <f t="shared" si="5"/>
        <v>0</v>
      </c>
      <c r="Q74" s="163">
        <f t="shared" si="6"/>
        <v>999</v>
      </c>
      <c r="R74" s="95"/>
    </row>
    <row r="75" spans="1:18" s="12" customFormat="1" ht="18.75" customHeight="1">
      <c r="A75" s="135">
        <v>69</v>
      </c>
      <c r="B75" s="93"/>
      <c r="C75" s="93"/>
      <c r="D75" s="94"/>
      <c r="E75" s="450"/>
      <c r="F75" s="159"/>
      <c r="G75" s="159"/>
      <c r="H75" s="94"/>
      <c r="I75" s="94"/>
      <c r="J75" s="95"/>
      <c r="K75" s="161"/>
      <c r="L75" s="160"/>
      <c r="M75" s="161">
        <f t="shared" si="4"/>
        <v>999</v>
      </c>
      <c r="N75" s="160"/>
      <c r="O75" s="94"/>
      <c r="P75" s="162">
        <f t="shared" si="5"/>
        <v>0</v>
      </c>
      <c r="Q75" s="163">
        <f t="shared" si="6"/>
        <v>999</v>
      </c>
      <c r="R75" s="95"/>
    </row>
    <row r="76" spans="1:18" s="12" customFormat="1" ht="18.75" customHeight="1">
      <c r="A76" s="135">
        <v>70</v>
      </c>
      <c r="B76" s="93"/>
      <c r="C76" s="93"/>
      <c r="D76" s="94"/>
      <c r="E76" s="450"/>
      <c r="F76" s="159"/>
      <c r="G76" s="159"/>
      <c r="H76" s="94"/>
      <c r="I76" s="94"/>
      <c r="J76" s="95"/>
      <c r="K76" s="161"/>
      <c r="L76" s="160"/>
      <c r="M76" s="161">
        <f t="shared" si="4"/>
        <v>999</v>
      </c>
      <c r="N76" s="160"/>
      <c r="O76" s="94"/>
      <c r="P76" s="162">
        <f t="shared" si="5"/>
        <v>0</v>
      </c>
      <c r="Q76" s="163">
        <f t="shared" si="6"/>
        <v>999</v>
      </c>
      <c r="R76" s="95"/>
    </row>
    <row r="77" spans="1:18" s="12" customFormat="1" ht="18.75" customHeight="1">
      <c r="A77" s="135">
        <v>71</v>
      </c>
      <c r="B77" s="93"/>
      <c r="C77" s="93"/>
      <c r="D77" s="94"/>
      <c r="E77" s="450"/>
      <c r="F77" s="159"/>
      <c r="G77" s="159"/>
      <c r="H77" s="94"/>
      <c r="I77" s="94"/>
      <c r="J77" s="95"/>
      <c r="K77" s="161"/>
      <c r="L77" s="160"/>
      <c r="M77" s="161">
        <f t="shared" si="4"/>
        <v>999</v>
      </c>
      <c r="N77" s="160"/>
      <c r="O77" s="94"/>
      <c r="P77" s="162">
        <f t="shared" si="5"/>
        <v>0</v>
      </c>
      <c r="Q77" s="163">
        <f t="shared" si="6"/>
        <v>999</v>
      </c>
      <c r="R77" s="95"/>
    </row>
    <row r="78" spans="1:18" s="12" customFormat="1" ht="18.75" customHeight="1">
      <c r="A78" s="135">
        <v>72</v>
      </c>
      <c r="B78" s="93"/>
      <c r="C78" s="93"/>
      <c r="D78" s="94"/>
      <c r="E78" s="450"/>
      <c r="F78" s="159"/>
      <c r="G78" s="159"/>
      <c r="H78" s="94"/>
      <c r="I78" s="94"/>
      <c r="J78" s="95"/>
      <c r="K78" s="161"/>
      <c r="L78" s="160"/>
      <c r="M78" s="161">
        <f t="shared" si="4"/>
        <v>999</v>
      </c>
      <c r="N78" s="160"/>
      <c r="O78" s="94"/>
      <c r="P78" s="162">
        <f t="shared" si="5"/>
        <v>0</v>
      </c>
      <c r="Q78" s="163">
        <f t="shared" si="6"/>
        <v>999</v>
      </c>
      <c r="R78" s="95"/>
    </row>
    <row r="79" spans="1:18" s="12" customFormat="1" ht="18.75" customHeight="1">
      <c r="A79" s="135">
        <v>73</v>
      </c>
      <c r="B79" s="93"/>
      <c r="C79" s="93"/>
      <c r="D79" s="94"/>
      <c r="E79" s="450"/>
      <c r="F79" s="159"/>
      <c r="G79" s="159"/>
      <c r="H79" s="94"/>
      <c r="I79" s="94"/>
      <c r="J79" s="95"/>
      <c r="K79" s="161"/>
      <c r="L79" s="160"/>
      <c r="M79" s="161">
        <f t="shared" si="4"/>
        <v>999</v>
      </c>
      <c r="N79" s="160"/>
      <c r="O79" s="94"/>
      <c r="P79" s="162">
        <f t="shared" si="5"/>
        <v>0</v>
      </c>
      <c r="Q79" s="163">
        <f t="shared" si="6"/>
        <v>999</v>
      </c>
      <c r="R79" s="95"/>
    </row>
    <row r="80" spans="1:18" s="12" customFormat="1" ht="18.75" customHeight="1">
      <c r="A80" s="135">
        <v>74</v>
      </c>
      <c r="B80" s="93"/>
      <c r="C80" s="93"/>
      <c r="D80" s="94"/>
      <c r="E80" s="450"/>
      <c r="F80" s="159"/>
      <c r="G80" s="159"/>
      <c r="H80" s="94"/>
      <c r="I80" s="94"/>
      <c r="J80" s="95"/>
      <c r="K80" s="161"/>
      <c r="L80" s="160"/>
      <c r="M80" s="161">
        <f t="shared" si="4"/>
        <v>999</v>
      </c>
      <c r="N80" s="160"/>
      <c r="O80" s="94"/>
      <c r="P80" s="162">
        <f t="shared" si="5"/>
        <v>0</v>
      </c>
      <c r="Q80" s="163">
        <f t="shared" si="6"/>
        <v>999</v>
      </c>
      <c r="R80" s="95"/>
    </row>
    <row r="81" spans="1:18" s="12" customFormat="1" ht="18.75" customHeight="1">
      <c r="A81" s="135">
        <v>75</v>
      </c>
      <c r="B81" s="93"/>
      <c r="C81" s="93"/>
      <c r="D81" s="94"/>
      <c r="E81" s="450"/>
      <c r="F81" s="159"/>
      <c r="G81" s="159"/>
      <c r="H81" s="94"/>
      <c r="I81" s="94"/>
      <c r="J81" s="95"/>
      <c r="K81" s="161"/>
      <c r="L81" s="160"/>
      <c r="M81" s="161">
        <f t="shared" si="4"/>
        <v>999</v>
      </c>
      <c r="N81" s="160"/>
      <c r="O81" s="94"/>
      <c r="P81" s="162">
        <f t="shared" si="5"/>
        <v>0</v>
      </c>
      <c r="Q81" s="163">
        <f t="shared" si="6"/>
        <v>999</v>
      </c>
      <c r="R81" s="95"/>
    </row>
    <row r="82" spans="1:18" s="12" customFormat="1" ht="18.75" customHeight="1">
      <c r="A82" s="135">
        <v>76</v>
      </c>
      <c r="B82" s="93"/>
      <c r="C82" s="93"/>
      <c r="D82" s="94"/>
      <c r="E82" s="450"/>
      <c r="F82" s="159"/>
      <c r="G82" s="159"/>
      <c r="H82" s="94"/>
      <c r="I82" s="94"/>
      <c r="J82" s="95"/>
      <c r="K82" s="161"/>
      <c r="L82" s="160"/>
      <c r="M82" s="161">
        <f t="shared" si="4"/>
        <v>999</v>
      </c>
      <c r="N82" s="160"/>
      <c r="O82" s="94"/>
      <c r="P82" s="162">
        <f t="shared" si="5"/>
        <v>0</v>
      </c>
      <c r="Q82" s="163">
        <f t="shared" si="6"/>
        <v>999</v>
      </c>
      <c r="R82" s="95"/>
    </row>
    <row r="83" spans="1:18" s="12" customFormat="1" ht="18.75" customHeight="1">
      <c r="A83" s="135">
        <v>77</v>
      </c>
      <c r="B83" s="93"/>
      <c r="C83" s="93"/>
      <c r="D83" s="94"/>
      <c r="E83" s="450"/>
      <c r="F83" s="159"/>
      <c r="G83" s="159"/>
      <c r="H83" s="94"/>
      <c r="I83" s="94"/>
      <c r="J83" s="95"/>
      <c r="K83" s="161"/>
      <c r="L83" s="160"/>
      <c r="M83" s="161">
        <f t="shared" si="4"/>
        <v>999</v>
      </c>
      <c r="N83" s="160"/>
      <c r="O83" s="94"/>
      <c r="P83" s="162">
        <f t="shared" si="5"/>
        <v>0</v>
      </c>
      <c r="Q83" s="163">
        <f t="shared" si="6"/>
        <v>999</v>
      </c>
      <c r="R83" s="95"/>
    </row>
    <row r="84" spans="1:18" s="12" customFormat="1" ht="18.75" customHeight="1">
      <c r="A84" s="135">
        <v>78</v>
      </c>
      <c r="B84" s="93"/>
      <c r="C84" s="93"/>
      <c r="D84" s="94"/>
      <c r="E84" s="450"/>
      <c r="F84" s="159"/>
      <c r="G84" s="159"/>
      <c r="H84" s="94"/>
      <c r="I84" s="94"/>
      <c r="J84" s="95"/>
      <c r="K84" s="161"/>
      <c r="L84" s="160"/>
      <c r="M84" s="161">
        <f t="shared" si="4"/>
        <v>999</v>
      </c>
      <c r="N84" s="160"/>
      <c r="O84" s="94"/>
      <c r="P84" s="162">
        <f t="shared" si="5"/>
        <v>0</v>
      </c>
      <c r="Q84" s="163">
        <f t="shared" si="6"/>
        <v>999</v>
      </c>
      <c r="R84" s="95"/>
    </row>
    <row r="85" spans="1:18" s="12" customFormat="1" ht="18.75" customHeight="1">
      <c r="A85" s="135">
        <v>79</v>
      </c>
      <c r="B85" s="93"/>
      <c r="C85" s="93"/>
      <c r="D85" s="94"/>
      <c r="E85" s="450"/>
      <c r="F85" s="159"/>
      <c r="G85" s="159"/>
      <c r="H85" s="94"/>
      <c r="I85" s="94"/>
      <c r="J85" s="95"/>
      <c r="K85" s="161"/>
      <c r="L85" s="160"/>
      <c r="M85" s="161">
        <f t="shared" si="4"/>
        <v>999</v>
      </c>
      <c r="N85" s="160"/>
      <c r="O85" s="94"/>
      <c r="P85" s="162">
        <f t="shared" si="5"/>
        <v>0</v>
      </c>
      <c r="Q85" s="163">
        <f t="shared" si="6"/>
        <v>999</v>
      </c>
      <c r="R85" s="95"/>
    </row>
    <row r="86" spans="1:18" s="12" customFormat="1" ht="18.75" customHeight="1">
      <c r="A86" s="135">
        <v>80</v>
      </c>
      <c r="B86" s="93"/>
      <c r="C86" s="93"/>
      <c r="D86" s="94"/>
      <c r="E86" s="450"/>
      <c r="F86" s="159"/>
      <c r="G86" s="159"/>
      <c r="H86" s="94"/>
      <c r="I86" s="94"/>
      <c r="J86" s="95"/>
      <c r="K86" s="161"/>
      <c r="L86" s="160"/>
      <c r="M86" s="161">
        <f t="shared" si="4"/>
        <v>999</v>
      </c>
      <c r="N86" s="160"/>
      <c r="O86" s="94"/>
      <c r="P86" s="162">
        <f t="shared" si="5"/>
        <v>0</v>
      </c>
      <c r="Q86" s="163">
        <f t="shared" si="6"/>
        <v>999</v>
      </c>
      <c r="R86" s="95"/>
    </row>
    <row r="87" spans="1:18" s="12" customFormat="1" ht="18.75" customHeight="1">
      <c r="A87" s="135">
        <v>81</v>
      </c>
      <c r="B87" s="93"/>
      <c r="C87" s="93"/>
      <c r="D87" s="94"/>
      <c r="E87" s="450"/>
      <c r="F87" s="159"/>
      <c r="G87" s="159"/>
      <c r="H87" s="94"/>
      <c r="I87" s="94"/>
      <c r="J87" s="95"/>
      <c r="K87" s="161"/>
      <c r="L87" s="160"/>
      <c r="M87" s="161">
        <f t="shared" si="4"/>
        <v>999</v>
      </c>
      <c r="N87" s="160"/>
      <c r="O87" s="94"/>
      <c r="P87" s="162">
        <f t="shared" si="5"/>
        <v>0</v>
      </c>
      <c r="Q87" s="163">
        <f t="shared" si="6"/>
        <v>999</v>
      </c>
      <c r="R87" s="95"/>
    </row>
    <row r="88" spans="1:18" s="12" customFormat="1" ht="18.75" customHeight="1">
      <c r="A88" s="135">
        <v>82</v>
      </c>
      <c r="B88" s="93"/>
      <c r="C88" s="93"/>
      <c r="D88" s="94"/>
      <c r="E88" s="450"/>
      <c r="F88" s="159"/>
      <c r="G88" s="159"/>
      <c r="H88" s="94"/>
      <c r="I88" s="94"/>
      <c r="J88" s="95"/>
      <c r="K88" s="161"/>
      <c r="L88" s="160"/>
      <c r="M88" s="161">
        <f t="shared" si="4"/>
        <v>999</v>
      </c>
      <c r="N88" s="160"/>
      <c r="O88" s="94"/>
      <c r="P88" s="162">
        <f t="shared" si="5"/>
        <v>0</v>
      </c>
      <c r="Q88" s="163">
        <f t="shared" si="6"/>
        <v>999</v>
      </c>
      <c r="R88" s="95"/>
    </row>
    <row r="89" spans="1:18" s="12" customFormat="1" ht="18.75" customHeight="1">
      <c r="A89" s="135">
        <v>83</v>
      </c>
      <c r="B89" s="93"/>
      <c r="C89" s="93"/>
      <c r="D89" s="94"/>
      <c r="E89" s="450"/>
      <c r="F89" s="159"/>
      <c r="G89" s="159"/>
      <c r="H89" s="94"/>
      <c r="I89" s="94"/>
      <c r="J89" s="95"/>
      <c r="K89" s="161"/>
      <c r="L89" s="160"/>
      <c r="M89" s="161">
        <f t="shared" si="4"/>
        <v>999</v>
      </c>
      <c r="N89" s="160"/>
      <c r="O89" s="94"/>
      <c r="P89" s="162">
        <f t="shared" si="5"/>
        <v>0</v>
      </c>
      <c r="Q89" s="163">
        <f t="shared" si="6"/>
        <v>999</v>
      </c>
      <c r="R89" s="95"/>
    </row>
    <row r="90" spans="1:18" s="12" customFormat="1" ht="18.75" customHeight="1">
      <c r="A90" s="135">
        <v>84</v>
      </c>
      <c r="B90" s="93"/>
      <c r="C90" s="93"/>
      <c r="D90" s="94"/>
      <c r="E90" s="450"/>
      <c r="F90" s="159"/>
      <c r="G90" s="159"/>
      <c r="H90" s="94"/>
      <c r="I90" s="94"/>
      <c r="J90" s="95"/>
      <c r="K90" s="161"/>
      <c r="L90" s="160"/>
      <c r="M90" s="161">
        <f t="shared" si="4"/>
        <v>999</v>
      </c>
      <c r="N90" s="160"/>
      <c r="O90" s="94"/>
      <c r="P90" s="162">
        <f t="shared" si="5"/>
        <v>0</v>
      </c>
      <c r="Q90" s="163">
        <f t="shared" si="6"/>
        <v>999</v>
      </c>
      <c r="R90" s="95"/>
    </row>
    <row r="91" spans="1:18" s="12" customFormat="1" ht="18.75" customHeight="1">
      <c r="A91" s="135">
        <v>85</v>
      </c>
      <c r="B91" s="93"/>
      <c r="C91" s="93"/>
      <c r="D91" s="94"/>
      <c r="E91" s="450"/>
      <c r="F91" s="159"/>
      <c r="G91" s="159"/>
      <c r="H91" s="94"/>
      <c r="I91" s="94"/>
      <c r="J91" s="95"/>
      <c r="K91" s="161"/>
      <c r="L91" s="160"/>
      <c r="M91" s="161">
        <f t="shared" si="4"/>
        <v>999</v>
      </c>
      <c r="N91" s="160"/>
      <c r="O91" s="94"/>
      <c r="P91" s="162">
        <f t="shared" si="5"/>
        <v>0</v>
      </c>
      <c r="Q91" s="163">
        <f t="shared" si="6"/>
        <v>999</v>
      </c>
      <c r="R91" s="95"/>
    </row>
    <row r="92" spans="1:18" s="12" customFormat="1" ht="18.75" customHeight="1">
      <c r="A92" s="135">
        <v>86</v>
      </c>
      <c r="B92" s="93"/>
      <c r="C92" s="93"/>
      <c r="D92" s="94"/>
      <c r="E92" s="450"/>
      <c r="F92" s="159"/>
      <c r="G92" s="159"/>
      <c r="H92" s="94"/>
      <c r="I92" s="94"/>
      <c r="J92" s="95"/>
      <c r="K92" s="161"/>
      <c r="L92" s="160"/>
      <c r="M92" s="161">
        <f t="shared" si="4"/>
        <v>999</v>
      </c>
      <c r="N92" s="160"/>
      <c r="O92" s="94"/>
      <c r="P92" s="162">
        <f t="shared" si="5"/>
        <v>0</v>
      </c>
      <c r="Q92" s="163">
        <f t="shared" si="6"/>
        <v>999</v>
      </c>
      <c r="R92" s="95"/>
    </row>
    <row r="93" spans="1:18" s="12" customFormat="1" ht="18.75" customHeight="1">
      <c r="A93" s="135">
        <v>87</v>
      </c>
      <c r="B93" s="93"/>
      <c r="C93" s="93"/>
      <c r="D93" s="94"/>
      <c r="E93" s="450"/>
      <c r="F93" s="159"/>
      <c r="G93" s="159"/>
      <c r="H93" s="94"/>
      <c r="I93" s="94"/>
      <c r="J93" s="95"/>
      <c r="K93" s="161"/>
      <c r="L93" s="160"/>
      <c r="M93" s="161">
        <f t="shared" si="4"/>
        <v>999</v>
      </c>
      <c r="N93" s="160"/>
      <c r="O93" s="94"/>
      <c r="P93" s="162">
        <f t="shared" si="5"/>
        <v>0</v>
      </c>
      <c r="Q93" s="163">
        <f t="shared" si="6"/>
        <v>999</v>
      </c>
      <c r="R93" s="95"/>
    </row>
    <row r="94" spans="1:18" s="12" customFormat="1" ht="18.75" customHeight="1">
      <c r="A94" s="135">
        <v>88</v>
      </c>
      <c r="B94" s="93"/>
      <c r="C94" s="93"/>
      <c r="D94" s="94"/>
      <c r="E94" s="450"/>
      <c r="F94" s="159"/>
      <c r="G94" s="159"/>
      <c r="H94" s="94"/>
      <c r="I94" s="94"/>
      <c r="J94" s="95"/>
      <c r="K94" s="161"/>
      <c r="L94" s="160"/>
      <c r="M94" s="161">
        <f t="shared" si="4"/>
        <v>999</v>
      </c>
      <c r="N94" s="160"/>
      <c r="O94" s="94"/>
      <c r="P94" s="162">
        <f t="shared" si="5"/>
        <v>0</v>
      </c>
      <c r="Q94" s="163">
        <f t="shared" si="6"/>
        <v>999</v>
      </c>
      <c r="R94" s="95"/>
    </row>
    <row r="95" spans="1:18" s="12" customFormat="1" ht="18.75" customHeight="1">
      <c r="A95" s="135">
        <v>89</v>
      </c>
      <c r="B95" s="93"/>
      <c r="C95" s="93"/>
      <c r="D95" s="94"/>
      <c r="E95" s="450"/>
      <c r="F95" s="159"/>
      <c r="G95" s="159"/>
      <c r="H95" s="94"/>
      <c r="I95" s="94"/>
      <c r="J95" s="95"/>
      <c r="K95" s="161"/>
      <c r="L95" s="160"/>
      <c r="M95" s="161">
        <f t="shared" si="4"/>
        <v>999</v>
      </c>
      <c r="N95" s="160"/>
      <c r="O95" s="94"/>
      <c r="P95" s="162">
        <f t="shared" si="5"/>
        <v>0</v>
      </c>
      <c r="Q95" s="163">
        <f t="shared" si="6"/>
        <v>999</v>
      </c>
      <c r="R95" s="95"/>
    </row>
    <row r="96" spans="1:18" s="12" customFormat="1" ht="18.75" customHeight="1">
      <c r="A96" s="135">
        <v>90</v>
      </c>
      <c r="B96" s="93"/>
      <c r="C96" s="93"/>
      <c r="D96" s="94"/>
      <c r="E96" s="450"/>
      <c r="F96" s="159"/>
      <c r="G96" s="159"/>
      <c r="H96" s="94"/>
      <c r="I96" s="94"/>
      <c r="J96" s="95"/>
      <c r="K96" s="161"/>
      <c r="L96" s="160"/>
      <c r="M96" s="161">
        <f t="shared" si="4"/>
        <v>999</v>
      </c>
      <c r="N96" s="160"/>
      <c r="O96" s="94"/>
      <c r="P96" s="162">
        <f t="shared" si="5"/>
        <v>0</v>
      </c>
      <c r="Q96" s="163">
        <f t="shared" si="6"/>
        <v>999</v>
      </c>
      <c r="R96" s="95"/>
    </row>
    <row r="97" spans="1:18" s="12" customFormat="1" ht="18.75" customHeight="1">
      <c r="A97" s="135">
        <v>91</v>
      </c>
      <c r="B97" s="93"/>
      <c r="C97" s="93"/>
      <c r="D97" s="94"/>
      <c r="E97" s="450"/>
      <c r="F97" s="159"/>
      <c r="G97" s="159"/>
      <c r="H97" s="94"/>
      <c r="I97" s="94"/>
      <c r="J97" s="95"/>
      <c r="K97" s="161"/>
      <c r="L97" s="160"/>
      <c r="M97" s="161">
        <f t="shared" si="4"/>
        <v>999</v>
      </c>
      <c r="N97" s="160"/>
      <c r="O97" s="94"/>
      <c r="P97" s="162">
        <f t="shared" si="5"/>
        <v>0</v>
      </c>
      <c r="Q97" s="163">
        <f t="shared" si="6"/>
        <v>999</v>
      </c>
      <c r="R97" s="95"/>
    </row>
    <row r="98" spans="1:18" s="12" customFormat="1" ht="18.75" customHeight="1">
      <c r="A98" s="135">
        <v>92</v>
      </c>
      <c r="B98" s="93"/>
      <c r="C98" s="93"/>
      <c r="D98" s="94"/>
      <c r="E98" s="450"/>
      <c r="F98" s="159"/>
      <c r="G98" s="159"/>
      <c r="H98" s="94"/>
      <c r="I98" s="94"/>
      <c r="J98" s="95"/>
      <c r="K98" s="161"/>
      <c r="L98" s="160"/>
      <c r="M98" s="161">
        <f t="shared" si="4"/>
        <v>999</v>
      </c>
      <c r="N98" s="160"/>
      <c r="O98" s="94"/>
      <c r="P98" s="162">
        <f t="shared" si="5"/>
        <v>0</v>
      </c>
      <c r="Q98" s="163">
        <f t="shared" si="6"/>
        <v>999</v>
      </c>
      <c r="R98" s="95"/>
    </row>
    <row r="99" spans="1:18" s="12" customFormat="1" ht="18.75" customHeight="1">
      <c r="A99" s="135">
        <v>93</v>
      </c>
      <c r="B99" s="93"/>
      <c r="C99" s="93"/>
      <c r="D99" s="94"/>
      <c r="E99" s="450"/>
      <c r="F99" s="159"/>
      <c r="G99" s="159"/>
      <c r="H99" s="94"/>
      <c r="I99" s="94"/>
      <c r="J99" s="95"/>
      <c r="K99" s="161"/>
      <c r="L99" s="160"/>
      <c r="M99" s="161">
        <f t="shared" si="4"/>
        <v>999</v>
      </c>
      <c r="N99" s="160"/>
      <c r="O99" s="94"/>
      <c r="P99" s="162">
        <f t="shared" si="5"/>
        <v>0</v>
      </c>
      <c r="Q99" s="163">
        <f t="shared" si="6"/>
        <v>999</v>
      </c>
      <c r="R99" s="95"/>
    </row>
    <row r="100" spans="1:18" s="12" customFormat="1" ht="18.75" customHeight="1">
      <c r="A100" s="135">
        <v>94</v>
      </c>
      <c r="B100" s="93"/>
      <c r="C100" s="93"/>
      <c r="D100" s="94"/>
      <c r="E100" s="450"/>
      <c r="F100" s="159"/>
      <c r="G100" s="159"/>
      <c r="H100" s="94"/>
      <c r="I100" s="94"/>
      <c r="J100" s="95"/>
      <c r="K100" s="161"/>
      <c r="L100" s="160"/>
      <c r="M100" s="161">
        <f t="shared" si="4"/>
        <v>999</v>
      </c>
      <c r="N100" s="160"/>
      <c r="O100" s="94"/>
      <c r="P100" s="162">
        <f t="shared" si="5"/>
        <v>0</v>
      </c>
      <c r="Q100" s="163">
        <f t="shared" si="6"/>
        <v>999</v>
      </c>
      <c r="R100" s="95"/>
    </row>
    <row r="101" spans="1:18" s="12" customFormat="1" ht="18.75" customHeight="1">
      <c r="A101" s="135">
        <v>95</v>
      </c>
      <c r="B101" s="93"/>
      <c r="C101" s="93"/>
      <c r="D101" s="94"/>
      <c r="E101" s="450"/>
      <c r="F101" s="159"/>
      <c r="G101" s="159"/>
      <c r="H101" s="94"/>
      <c r="I101" s="94"/>
      <c r="J101" s="95"/>
      <c r="K101" s="161"/>
      <c r="L101" s="160"/>
      <c r="M101" s="161">
        <f t="shared" si="4"/>
        <v>999</v>
      </c>
      <c r="N101" s="160"/>
      <c r="O101" s="94"/>
      <c r="P101" s="162">
        <f t="shared" si="5"/>
        <v>0</v>
      </c>
      <c r="Q101" s="163">
        <f t="shared" si="6"/>
        <v>999</v>
      </c>
      <c r="R101" s="95"/>
    </row>
    <row r="102" spans="1:18" s="12" customFormat="1" ht="18.75" customHeight="1">
      <c r="A102" s="135">
        <v>96</v>
      </c>
      <c r="B102" s="93"/>
      <c r="C102" s="93"/>
      <c r="D102" s="94"/>
      <c r="E102" s="450"/>
      <c r="F102" s="159"/>
      <c r="G102" s="159"/>
      <c r="H102" s="94"/>
      <c r="I102" s="94"/>
      <c r="J102" s="95"/>
      <c r="K102" s="161"/>
      <c r="L102" s="160"/>
      <c r="M102" s="161">
        <f t="shared" si="4"/>
        <v>999</v>
      </c>
      <c r="N102" s="160"/>
      <c r="O102" s="94"/>
      <c r="P102" s="162">
        <f t="shared" si="5"/>
        <v>0</v>
      </c>
      <c r="Q102" s="163">
        <f t="shared" si="6"/>
        <v>999</v>
      </c>
      <c r="R102" s="95"/>
    </row>
    <row r="103" spans="1:18" s="12" customFormat="1" ht="18.75" customHeight="1">
      <c r="A103" s="135">
        <v>97</v>
      </c>
      <c r="B103" s="93"/>
      <c r="C103" s="93"/>
      <c r="D103" s="94"/>
      <c r="E103" s="450"/>
      <c r="F103" s="159"/>
      <c r="G103" s="159"/>
      <c r="H103" s="94"/>
      <c r="I103" s="94"/>
      <c r="J103" s="95"/>
      <c r="K103" s="161"/>
      <c r="L103" s="160"/>
      <c r="M103" s="161">
        <f aca="true" t="shared" si="7" ref="M103:M134">IF(R103="",999,R103)</f>
        <v>999</v>
      </c>
      <c r="N103" s="160"/>
      <c r="O103" s="94"/>
      <c r="P103" s="162">
        <f aca="true" t="shared" si="8" ref="P103:P134">IF(AND(H103&gt;0,OR(O103="QA",O103="DA",O103="WC")),H103,)</f>
        <v>0</v>
      </c>
      <c r="Q103" s="163">
        <f aca="true" t="shared" si="9" ref="Q103:Q134">IF(O103="QA",1,IF(O103="DA",1,IF(O103="WC",2,IF(O103="MD",3,999))))</f>
        <v>999</v>
      </c>
      <c r="R103" s="95"/>
    </row>
    <row r="104" spans="1:18" s="12" customFormat="1" ht="18.75" customHeight="1">
      <c r="A104" s="135">
        <v>98</v>
      </c>
      <c r="B104" s="93"/>
      <c r="C104" s="93"/>
      <c r="D104" s="94"/>
      <c r="E104" s="450"/>
      <c r="F104" s="159"/>
      <c r="G104" s="159"/>
      <c r="H104" s="94"/>
      <c r="I104" s="94"/>
      <c r="J104" s="95"/>
      <c r="K104" s="161"/>
      <c r="L104" s="160"/>
      <c r="M104" s="161">
        <f t="shared" si="7"/>
        <v>999</v>
      </c>
      <c r="N104" s="160"/>
      <c r="O104" s="94"/>
      <c r="P104" s="162">
        <f t="shared" si="8"/>
        <v>0</v>
      </c>
      <c r="Q104" s="163">
        <f t="shared" si="9"/>
        <v>999</v>
      </c>
      <c r="R104" s="95"/>
    </row>
    <row r="105" spans="1:18" s="12" customFormat="1" ht="18.75" customHeight="1">
      <c r="A105" s="135">
        <v>99</v>
      </c>
      <c r="B105" s="93"/>
      <c r="C105" s="93"/>
      <c r="D105" s="94"/>
      <c r="E105" s="450"/>
      <c r="F105" s="159"/>
      <c r="G105" s="159"/>
      <c r="H105" s="94"/>
      <c r="I105" s="94"/>
      <c r="J105" s="95"/>
      <c r="K105" s="161"/>
      <c r="L105" s="160"/>
      <c r="M105" s="161">
        <f t="shared" si="7"/>
        <v>999</v>
      </c>
      <c r="N105" s="160"/>
      <c r="O105" s="94"/>
      <c r="P105" s="162">
        <f t="shared" si="8"/>
        <v>0</v>
      </c>
      <c r="Q105" s="163">
        <f t="shared" si="9"/>
        <v>999</v>
      </c>
      <c r="R105" s="95"/>
    </row>
    <row r="106" spans="1:18" s="12" customFormat="1" ht="18.75" customHeight="1">
      <c r="A106" s="135">
        <v>100</v>
      </c>
      <c r="B106" s="93"/>
      <c r="C106" s="93"/>
      <c r="D106" s="94"/>
      <c r="E106" s="450"/>
      <c r="F106" s="159"/>
      <c r="G106" s="159"/>
      <c r="H106" s="94"/>
      <c r="I106" s="94"/>
      <c r="J106" s="95"/>
      <c r="K106" s="161"/>
      <c r="L106" s="160"/>
      <c r="M106" s="161">
        <f t="shared" si="7"/>
        <v>999</v>
      </c>
      <c r="N106" s="160"/>
      <c r="O106" s="94"/>
      <c r="P106" s="162">
        <f t="shared" si="8"/>
        <v>0</v>
      </c>
      <c r="Q106" s="163">
        <f t="shared" si="9"/>
        <v>999</v>
      </c>
      <c r="R106" s="95"/>
    </row>
    <row r="107" spans="1:18" s="12" customFormat="1" ht="18.75" customHeight="1">
      <c r="A107" s="135">
        <v>101</v>
      </c>
      <c r="B107" s="93"/>
      <c r="C107" s="93"/>
      <c r="D107" s="94"/>
      <c r="E107" s="450"/>
      <c r="F107" s="159"/>
      <c r="G107" s="159"/>
      <c r="H107" s="94"/>
      <c r="I107" s="94"/>
      <c r="J107" s="95"/>
      <c r="K107" s="161"/>
      <c r="L107" s="160"/>
      <c r="M107" s="161">
        <f t="shared" si="7"/>
        <v>999</v>
      </c>
      <c r="N107" s="160"/>
      <c r="O107" s="94"/>
      <c r="P107" s="162">
        <f t="shared" si="8"/>
        <v>0</v>
      </c>
      <c r="Q107" s="163">
        <f t="shared" si="9"/>
        <v>999</v>
      </c>
      <c r="R107" s="95"/>
    </row>
    <row r="108" spans="1:18" s="12" customFormat="1" ht="18.75" customHeight="1">
      <c r="A108" s="135">
        <v>102</v>
      </c>
      <c r="B108" s="93"/>
      <c r="C108" s="93"/>
      <c r="D108" s="94"/>
      <c r="E108" s="450"/>
      <c r="F108" s="159"/>
      <c r="G108" s="159"/>
      <c r="H108" s="94"/>
      <c r="I108" s="94"/>
      <c r="J108" s="95"/>
      <c r="K108" s="161"/>
      <c r="L108" s="160"/>
      <c r="M108" s="161">
        <f t="shared" si="7"/>
        <v>999</v>
      </c>
      <c r="N108" s="160"/>
      <c r="O108" s="94"/>
      <c r="P108" s="162">
        <f t="shared" si="8"/>
        <v>0</v>
      </c>
      <c r="Q108" s="163">
        <f t="shared" si="9"/>
        <v>999</v>
      </c>
      <c r="R108" s="95"/>
    </row>
    <row r="109" spans="1:18" s="12" customFormat="1" ht="18.75" customHeight="1">
      <c r="A109" s="135">
        <v>103</v>
      </c>
      <c r="B109" s="93"/>
      <c r="C109" s="93"/>
      <c r="D109" s="94"/>
      <c r="E109" s="450"/>
      <c r="F109" s="159"/>
      <c r="G109" s="159"/>
      <c r="H109" s="94"/>
      <c r="I109" s="94"/>
      <c r="J109" s="95"/>
      <c r="K109" s="161"/>
      <c r="L109" s="160"/>
      <c r="M109" s="161">
        <f t="shared" si="7"/>
        <v>999</v>
      </c>
      <c r="N109" s="160"/>
      <c r="O109" s="94"/>
      <c r="P109" s="162">
        <f t="shared" si="8"/>
        <v>0</v>
      </c>
      <c r="Q109" s="163">
        <f t="shared" si="9"/>
        <v>999</v>
      </c>
      <c r="R109" s="95"/>
    </row>
    <row r="110" spans="1:18" s="12" customFormat="1" ht="18.75" customHeight="1">
      <c r="A110" s="135">
        <v>104</v>
      </c>
      <c r="B110" s="93"/>
      <c r="C110" s="93"/>
      <c r="D110" s="94"/>
      <c r="E110" s="450"/>
      <c r="F110" s="159"/>
      <c r="G110" s="159"/>
      <c r="H110" s="94"/>
      <c r="I110" s="94"/>
      <c r="J110" s="95"/>
      <c r="K110" s="161"/>
      <c r="L110" s="160"/>
      <c r="M110" s="161">
        <f t="shared" si="7"/>
        <v>999</v>
      </c>
      <c r="N110" s="160"/>
      <c r="O110" s="94"/>
      <c r="P110" s="162">
        <f t="shared" si="8"/>
        <v>0</v>
      </c>
      <c r="Q110" s="163">
        <f t="shared" si="9"/>
        <v>999</v>
      </c>
      <c r="R110" s="95"/>
    </row>
    <row r="111" spans="1:18" s="12" customFormat="1" ht="18.75" customHeight="1">
      <c r="A111" s="135">
        <v>105</v>
      </c>
      <c r="B111" s="93"/>
      <c r="C111" s="93"/>
      <c r="D111" s="94"/>
      <c r="E111" s="450"/>
      <c r="F111" s="159"/>
      <c r="G111" s="159"/>
      <c r="H111" s="94"/>
      <c r="I111" s="94"/>
      <c r="J111" s="95"/>
      <c r="K111" s="161"/>
      <c r="L111" s="160"/>
      <c r="M111" s="161">
        <f t="shared" si="7"/>
        <v>999</v>
      </c>
      <c r="N111" s="160"/>
      <c r="O111" s="94"/>
      <c r="P111" s="162">
        <f t="shared" si="8"/>
        <v>0</v>
      </c>
      <c r="Q111" s="163">
        <f t="shared" si="9"/>
        <v>999</v>
      </c>
      <c r="R111" s="95"/>
    </row>
    <row r="112" spans="1:18" s="12" customFormat="1" ht="18.75" customHeight="1">
      <c r="A112" s="135">
        <v>106</v>
      </c>
      <c r="B112" s="93"/>
      <c r="C112" s="93"/>
      <c r="D112" s="94"/>
      <c r="E112" s="450"/>
      <c r="F112" s="159"/>
      <c r="G112" s="159"/>
      <c r="H112" s="94"/>
      <c r="I112" s="94"/>
      <c r="J112" s="95"/>
      <c r="K112" s="161"/>
      <c r="L112" s="160"/>
      <c r="M112" s="161">
        <f t="shared" si="7"/>
        <v>999</v>
      </c>
      <c r="N112" s="160"/>
      <c r="O112" s="94"/>
      <c r="P112" s="162">
        <f t="shared" si="8"/>
        <v>0</v>
      </c>
      <c r="Q112" s="163">
        <f t="shared" si="9"/>
        <v>999</v>
      </c>
      <c r="R112" s="95"/>
    </row>
    <row r="113" spans="1:18" s="12" customFormat="1" ht="18.75" customHeight="1">
      <c r="A113" s="135">
        <v>107</v>
      </c>
      <c r="B113" s="93"/>
      <c r="C113" s="93"/>
      <c r="D113" s="94"/>
      <c r="E113" s="450"/>
      <c r="F113" s="159"/>
      <c r="G113" s="159"/>
      <c r="H113" s="94"/>
      <c r="I113" s="94"/>
      <c r="J113" s="95"/>
      <c r="K113" s="161"/>
      <c r="L113" s="160"/>
      <c r="M113" s="161">
        <f t="shared" si="7"/>
        <v>999</v>
      </c>
      <c r="N113" s="160"/>
      <c r="O113" s="94"/>
      <c r="P113" s="162">
        <f t="shared" si="8"/>
        <v>0</v>
      </c>
      <c r="Q113" s="163">
        <f t="shared" si="9"/>
        <v>999</v>
      </c>
      <c r="R113" s="95"/>
    </row>
    <row r="114" spans="1:18" s="12" customFormat="1" ht="18.75" customHeight="1">
      <c r="A114" s="135">
        <v>108</v>
      </c>
      <c r="B114" s="93"/>
      <c r="C114" s="93"/>
      <c r="D114" s="94"/>
      <c r="E114" s="450"/>
      <c r="F114" s="159"/>
      <c r="G114" s="159"/>
      <c r="H114" s="94"/>
      <c r="I114" s="94"/>
      <c r="J114" s="95"/>
      <c r="K114" s="161"/>
      <c r="L114" s="160"/>
      <c r="M114" s="161">
        <f t="shared" si="7"/>
        <v>999</v>
      </c>
      <c r="N114" s="160"/>
      <c r="O114" s="94"/>
      <c r="P114" s="162">
        <f t="shared" si="8"/>
        <v>0</v>
      </c>
      <c r="Q114" s="163">
        <f t="shared" si="9"/>
        <v>999</v>
      </c>
      <c r="R114" s="95"/>
    </row>
    <row r="115" spans="1:18" s="12" customFormat="1" ht="18.75" customHeight="1">
      <c r="A115" s="135">
        <v>109</v>
      </c>
      <c r="B115" s="93"/>
      <c r="C115" s="93"/>
      <c r="D115" s="94"/>
      <c r="E115" s="450"/>
      <c r="F115" s="159"/>
      <c r="G115" s="159"/>
      <c r="H115" s="94"/>
      <c r="I115" s="94"/>
      <c r="J115" s="95"/>
      <c r="K115" s="161"/>
      <c r="L115" s="160"/>
      <c r="M115" s="161">
        <f t="shared" si="7"/>
        <v>999</v>
      </c>
      <c r="N115" s="160"/>
      <c r="O115" s="94"/>
      <c r="P115" s="162">
        <f t="shared" si="8"/>
        <v>0</v>
      </c>
      <c r="Q115" s="163">
        <f t="shared" si="9"/>
        <v>999</v>
      </c>
      <c r="R115" s="95"/>
    </row>
    <row r="116" spans="1:18" s="12" customFormat="1" ht="18.75" customHeight="1">
      <c r="A116" s="135">
        <v>110</v>
      </c>
      <c r="B116" s="93"/>
      <c r="C116" s="93"/>
      <c r="D116" s="94"/>
      <c r="E116" s="450"/>
      <c r="F116" s="159"/>
      <c r="G116" s="159"/>
      <c r="H116" s="94"/>
      <c r="I116" s="94"/>
      <c r="J116" s="95"/>
      <c r="K116" s="161"/>
      <c r="L116" s="160"/>
      <c r="M116" s="161">
        <f t="shared" si="7"/>
        <v>999</v>
      </c>
      <c r="N116" s="160"/>
      <c r="O116" s="94"/>
      <c r="P116" s="162">
        <f t="shared" si="8"/>
        <v>0</v>
      </c>
      <c r="Q116" s="163">
        <f t="shared" si="9"/>
        <v>999</v>
      </c>
      <c r="R116" s="95"/>
    </row>
    <row r="117" spans="1:18" s="12" customFormat="1" ht="18.75" customHeight="1">
      <c r="A117" s="135">
        <v>111</v>
      </c>
      <c r="B117" s="93"/>
      <c r="C117" s="93"/>
      <c r="D117" s="94"/>
      <c r="E117" s="450"/>
      <c r="F117" s="159"/>
      <c r="G117" s="159"/>
      <c r="H117" s="94"/>
      <c r="I117" s="94"/>
      <c r="J117" s="95"/>
      <c r="K117" s="161"/>
      <c r="L117" s="160"/>
      <c r="M117" s="161">
        <f t="shared" si="7"/>
        <v>999</v>
      </c>
      <c r="N117" s="160"/>
      <c r="O117" s="94"/>
      <c r="P117" s="162">
        <f t="shared" si="8"/>
        <v>0</v>
      </c>
      <c r="Q117" s="163">
        <f t="shared" si="9"/>
        <v>999</v>
      </c>
      <c r="R117" s="95"/>
    </row>
    <row r="118" spans="1:18" s="12" customFormat="1" ht="18.75" customHeight="1">
      <c r="A118" s="135">
        <v>112</v>
      </c>
      <c r="B118" s="93"/>
      <c r="C118" s="93"/>
      <c r="D118" s="94"/>
      <c r="E118" s="450"/>
      <c r="F118" s="159"/>
      <c r="G118" s="159"/>
      <c r="H118" s="94"/>
      <c r="I118" s="94"/>
      <c r="J118" s="95"/>
      <c r="K118" s="161"/>
      <c r="L118" s="160"/>
      <c r="M118" s="161">
        <f t="shared" si="7"/>
        <v>999</v>
      </c>
      <c r="N118" s="160"/>
      <c r="O118" s="94"/>
      <c r="P118" s="162">
        <f t="shared" si="8"/>
        <v>0</v>
      </c>
      <c r="Q118" s="163">
        <f t="shared" si="9"/>
        <v>999</v>
      </c>
      <c r="R118" s="95"/>
    </row>
    <row r="119" spans="1:18" s="12" customFormat="1" ht="18.75" customHeight="1">
      <c r="A119" s="135">
        <v>113</v>
      </c>
      <c r="B119" s="93"/>
      <c r="C119" s="93"/>
      <c r="D119" s="94"/>
      <c r="E119" s="450"/>
      <c r="F119" s="159"/>
      <c r="G119" s="159"/>
      <c r="H119" s="94"/>
      <c r="I119" s="94"/>
      <c r="J119" s="95"/>
      <c r="K119" s="161"/>
      <c r="L119" s="160"/>
      <c r="M119" s="161">
        <f t="shared" si="7"/>
        <v>999</v>
      </c>
      <c r="N119" s="160"/>
      <c r="O119" s="94"/>
      <c r="P119" s="162">
        <f t="shared" si="8"/>
        <v>0</v>
      </c>
      <c r="Q119" s="163">
        <f t="shared" si="9"/>
        <v>999</v>
      </c>
      <c r="R119" s="95"/>
    </row>
    <row r="120" spans="1:18" s="12" customFormat="1" ht="18.75" customHeight="1">
      <c r="A120" s="135">
        <v>114</v>
      </c>
      <c r="B120" s="93"/>
      <c r="C120" s="93"/>
      <c r="D120" s="94"/>
      <c r="E120" s="450"/>
      <c r="F120" s="159"/>
      <c r="G120" s="159"/>
      <c r="H120" s="94"/>
      <c r="I120" s="94"/>
      <c r="J120" s="95"/>
      <c r="K120" s="161"/>
      <c r="L120" s="160"/>
      <c r="M120" s="161">
        <f t="shared" si="7"/>
        <v>999</v>
      </c>
      <c r="N120" s="160"/>
      <c r="O120" s="94"/>
      <c r="P120" s="162">
        <f t="shared" si="8"/>
        <v>0</v>
      </c>
      <c r="Q120" s="163">
        <f t="shared" si="9"/>
        <v>999</v>
      </c>
      <c r="R120" s="95"/>
    </row>
    <row r="121" spans="1:18" s="12" customFormat="1" ht="18.75" customHeight="1">
      <c r="A121" s="135">
        <v>115</v>
      </c>
      <c r="B121" s="93"/>
      <c r="C121" s="93"/>
      <c r="D121" s="94"/>
      <c r="E121" s="450"/>
      <c r="F121" s="159"/>
      <c r="G121" s="159"/>
      <c r="H121" s="94"/>
      <c r="I121" s="94"/>
      <c r="J121" s="95"/>
      <c r="K121" s="161"/>
      <c r="L121" s="160"/>
      <c r="M121" s="161">
        <f t="shared" si="7"/>
        <v>999</v>
      </c>
      <c r="N121" s="160"/>
      <c r="O121" s="94"/>
      <c r="P121" s="162">
        <f t="shared" si="8"/>
        <v>0</v>
      </c>
      <c r="Q121" s="163">
        <f t="shared" si="9"/>
        <v>999</v>
      </c>
      <c r="R121" s="95"/>
    </row>
    <row r="122" spans="1:18" s="12" customFormat="1" ht="18.75" customHeight="1">
      <c r="A122" s="135">
        <v>116</v>
      </c>
      <c r="B122" s="93"/>
      <c r="C122" s="93"/>
      <c r="D122" s="94"/>
      <c r="E122" s="450"/>
      <c r="F122" s="159"/>
      <c r="G122" s="159"/>
      <c r="H122" s="94"/>
      <c r="I122" s="94"/>
      <c r="J122" s="95"/>
      <c r="K122" s="161"/>
      <c r="L122" s="160"/>
      <c r="M122" s="161">
        <f t="shared" si="7"/>
        <v>999</v>
      </c>
      <c r="N122" s="160"/>
      <c r="O122" s="94"/>
      <c r="P122" s="162">
        <f t="shared" si="8"/>
        <v>0</v>
      </c>
      <c r="Q122" s="163">
        <f t="shared" si="9"/>
        <v>999</v>
      </c>
      <c r="R122" s="95"/>
    </row>
    <row r="123" spans="1:18" s="12" customFormat="1" ht="18.75" customHeight="1">
      <c r="A123" s="135">
        <v>117</v>
      </c>
      <c r="B123" s="93"/>
      <c r="C123" s="93"/>
      <c r="D123" s="94"/>
      <c r="E123" s="450"/>
      <c r="F123" s="159"/>
      <c r="G123" s="159"/>
      <c r="H123" s="94"/>
      <c r="I123" s="94"/>
      <c r="J123" s="95"/>
      <c r="K123" s="161"/>
      <c r="L123" s="160"/>
      <c r="M123" s="161">
        <f t="shared" si="7"/>
        <v>999</v>
      </c>
      <c r="N123" s="160"/>
      <c r="O123" s="94"/>
      <c r="P123" s="162">
        <f t="shared" si="8"/>
        <v>0</v>
      </c>
      <c r="Q123" s="163">
        <f t="shared" si="9"/>
        <v>999</v>
      </c>
      <c r="R123" s="95"/>
    </row>
    <row r="124" spans="1:18" s="12" customFormat="1" ht="18.75" customHeight="1">
      <c r="A124" s="135">
        <v>118</v>
      </c>
      <c r="B124" s="93"/>
      <c r="C124" s="93"/>
      <c r="D124" s="94"/>
      <c r="E124" s="450"/>
      <c r="F124" s="159"/>
      <c r="G124" s="159"/>
      <c r="H124" s="94"/>
      <c r="I124" s="94"/>
      <c r="J124" s="95"/>
      <c r="K124" s="161"/>
      <c r="L124" s="160"/>
      <c r="M124" s="161">
        <f t="shared" si="7"/>
        <v>999</v>
      </c>
      <c r="N124" s="160"/>
      <c r="O124" s="94"/>
      <c r="P124" s="162">
        <f t="shared" si="8"/>
        <v>0</v>
      </c>
      <c r="Q124" s="163">
        <f t="shared" si="9"/>
        <v>999</v>
      </c>
      <c r="R124" s="95"/>
    </row>
    <row r="125" spans="1:18" s="12" customFormat="1" ht="18.75" customHeight="1">
      <c r="A125" s="135">
        <v>119</v>
      </c>
      <c r="B125" s="93"/>
      <c r="C125" s="93"/>
      <c r="D125" s="94"/>
      <c r="E125" s="450"/>
      <c r="F125" s="159"/>
      <c r="G125" s="159"/>
      <c r="H125" s="94"/>
      <c r="I125" s="94"/>
      <c r="J125" s="95"/>
      <c r="K125" s="161"/>
      <c r="L125" s="160"/>
      <c r="M125" s="161">
        <f t="shared" si="7"/>
        <v>999</v>
      </c>
      <c r="N125" s="160"/>
      <c r="O125" s="94"/>
      <c r="P125" s="162">
        <f t="shared" si="8"/>
        <v>0</v>
      </c>
      <c r="Q125" s="163">
        <f t="shared" si="9"/>
        <v>999</v>
      </c>
      <c r="R125" s="95"/>
    </row>
    <row r="126" spans="1:18" s="12" customFormat="1" ht="18.75" customHeight="1">
      <c r="A126" s="135">
        <v>120</v>
      </c>
      <c r="B126" s="93"/>
      <c r="C126" s="93"/>
      <c r="D126" s="94"/>
      <c r="E126" s="450"/>
      <c r="F126" s="159"/>
      <c r="G126" s="159"/>
      <c r="H126" s="94"/>
      <c r="I126" s="94"/>
      <c r="J126" s="95"/>
      <c r="K126" s="161"/>
      <c r="L126" s="160"/>
      <c r="M126" s="161">
        <f t="shared" si="7"/>
        <v>999</v>
      </c>
      <c r="N126" s="160"/>
      <c r="O126" s="94"/>
      <c r="P126" s="162">
        <f t="shared" si="8"/>
        <v>0</v>
      </c>
      <c r="Q126" s="163">
        <f t="shared" si="9"/>
        <v>999</v>
      </c>
      <c r="R126" s="95"/>
    </row>
    <row r="127" spans="1:18" s="12" customFormat="1" ht="18.75" customHeight="1">
      <c r="A127" s="135">
        <v>121</v>
      </c>
      <c r="B127" s="93"/>
      <c r="C127" s="93"/>
      <c r="D127" s="94"/>
      <c r="E127" s="450"/>
      <c r="F127" s="159"/>
      <c r="G127" s="159"/>
      <c r="H127" s="94"/>
      <c r="I127" s="94"/>
      <c r="J127" s="95"/>
      <c r="K127" s="161"/>
      <c r="L127" s="160"/>
      <c r="M127" s="161">
        <f t="shared" si="7"/>
        <v>999</v>
      </c>
      <c r="N127" s="160"/>
      <c r="O127" s="94"/>
      <c r="P127" s="162">
        <f t="shared" si="8"/>
        <v>0</v>
      </c>
      <c r="Q127" s="163">
        <f t="shared" si="9"/>
        <v>999</v>
      </c>
      <c r="R127" s="95"/>
    </row>
    <row r="128" spans="1:18" s="12" customFormat="1" ht="18.75" customHeight="1">
      <c r="A128" s="135">
        <v>122</v>
      </c>
      <c r="B128" s="93"/>
      <c r="C128" s="93"/>
      <c r="D128" s="94"/>
      <c r="E128" s="450"/>
      <c r="F128" s="159"/>
      <c r="G128" s="159"/>
      <c r="H128" s="94"/>
      <c r="I128" s="94"/>
      <c r="J128" s="95"/>
      <c r="K128" s="161"/>
      <c r="L128" s="160"/>
      <c r="M128" s="161">
        <f t="shared" si="7"/>
        <v>999</v>
      </c>
      <c r="N128" s="160"/>
      <c r="O128" s="94"/>
      <c r="P128" s="162">
        <f t="shared" si="8"/>
        <v>0</v>
      </c>
      <c r="Q128" s="163">
        <f t="shared" si="9"/>
        <v>999</v>
      </c>
      <c r="R128" s="95"/>
    </row>
    <row r="129" spans="1:18" s="12" customFormat="1" ht="18.75" customHeight="1">
      <c r="A129" s="135">
        <v>123</v>
      </c>
      <c r="B129" s="93"/>
      <c r="C129" s="93"/>
      <c r="D129" s="94"/>
      <c r="E129" s="450"/>
      <c r="F129" s="159"/>
      <c r="G129" s="159"/>
      <c r="H129" s="94"/>
      <c r="I129" s="94"/>
      <c r="J129" s="95"/>
      <c r="K129" s="161"/>
      <c r="L129" s="160"/>
      <c r="M129" s="161">
        <f t="shared" si="7"/>
        <v>999</v>
      </c>
      <c r="N129" s="160"/>
      <c r="O129" s="94"/>
      <c r="P129" s="162">
        <f t="shared" si="8"/>
        <v>0</v>
      </c>
      <c r="Q129" s="163">
        <f t="shared" si="9"/>
        <v>999</v>
      </c>
      <c r="R129" s="95"/>
    </row>
    <row r="130" spans="1:18" s="12" customFormat="1" ht="18.75" customHeight="1">
      <c r="A130" s="135">
        <v>124</v>
      </c>
      <c r="B130" s="93"/>
      <c r="C130" s="93"/>
      <c r="D130" s="94"/>
      <c r="E130" s="450"/>
      <c r="F130" s="159"/>
      <c r="G130" s="159"/>
      <c r="H130" s="94"/>
      <c r="I130" s="94"/>
      <c r="J130" s="95"/>
      <c r="K130" s="161"/>
      <c r="L130" s="160"/>
      <c r="M130" s="161">
        <f t="shared" si="7"/>
        <v>999</v>
      </c>
      <c r="N130" s="160"/>
      <c r="O130" s="94"/>
      <c r="P130" s="162">
        <f t="shared" si="8"/>
        <v>0</v>
      </c>
      <c r="Q130" s="163">
        <f t="shared" si="9"/>
        <v>999</v>
      </c>
      <c r="R130" s="95"/>
    </row>
    <row r="131" spans="1:18" s="12" customFormat="1" ht="18.75" customHeight="1">
      <c r="A131" s="135">
        <v>125</v>
      </c>
      <c r="B131" s="93"/>
      <c r="C131" s="93"/>
      <c r="D131" s="94"/>
      <c r="E131" s="450"/>
      <c r="F131" s="159"/>
      <c r="G131" s="159"/>
      <c r="H131" s="94"/>
      <c r="I131" s="94"/>
      <c r="J131" s="95"/>
      <c r="K131" s="161"/>
      <c r="L131" s="160"/>
      <c r="M131" s="161">
        <f t="shared" si="7"/>
        <v>999</v>
      </c>
      <c r="N131" s="160"/>
      <c r="O131" s="94"/>
      <c r="P131" s="162">
        <f t="shared" si="8"/>
        <v>0</v>
      </c>
      <c r="Q131" s="163">
        <f t="shared" si="9"/>
        <v>999</v>
      </c>
      <c r="R131" s="95"/>
    </row>
    <row r="132" spans="1:18" s="12" customFormat="1" ht="18.75" customHeight="1">
      <c r="A132" s="135">
        <v>126</v>
      </c>
      <c r="B132" s="93"/>
      <c r="C132" s="93"/>
      <c r="D132" s="94"/>
      <c r="E132" s="450"/>
      <c r="F132" s="159"/>
      <c r="G132" s="159"/>
      <c r="H132" s="94"/>
      <c r="I132" s="94"/>
      <c r="J132" s="95"/>
      <c r="K132" s="161"/>
      <c r="L132" s="160"/>
      <c r="M132" s="161">
        <f t="shared" si="7"/>
        <v>999</v>
      </c>
      <c r="N132" s="160"/>
      <c r="O132" s="94"/>
      <c r="P132" s="162">
        <f t="shared" si="8"/>
        <v>0</v>
      </c>
      <c r="Q132" s="163">
        <f t="shared" si="9"/>
        <v>999</v>
      </c>
      <c r="R132" s="95"/>
    </row>
    <row r="133" spans="1:18" s="12" customFormat="1" ht="18.75" customHeight="1">
      <c r="A133" s="135">
        <v>127</v>
      </c>
      <c r="B133" s="93"/>
      <c r="C133" s="93"/>
      <c r="D133" s="94"/>
      <c r="E133" s="450"/>
      <c r="F133" s="159"/>
      <c r="G133" s="159"/>
      <c r="H133" s="94"/>
      <c r="I133" s="94"/>
      <c r="J133" s="95"/>
      <c r="K133" s="161"/>
      <c r="L133" s="160"/>
      <c r="M133" s="161">
        <f t="shared" si="7"/>
        <v>999</v>
      </c>
      <c r="N133" s="160"/>
      <c r="O133" s="94"/>
      <c r="P133" s="162">
        <f t="shared" si="8"/>
        <v>0</v>
      </c>
      <c r="Q133" s="163">
        <f t="shared" si="9"/>
        <v>999</v>
      </c>
      <c r="R133" s="95"/>
    </row>
    <row r="134" spans="1:18" s="12" customFormat="1" ht="18.75" customHeight="1">
      <c r="A134" s="135">
        <v>128</v>
      </c>
      <c r="B134" s="93"/>
      <c r="C134" s="93"/>
      <c r="D134" s="94"/>
      <c r="E134" s="450"/>
      <c r="F134" s="159"/>
      <c r="G134" s="159"/>
      <c r="H134" s="94"/>
      <c r="I134" s="94"/>
      <c r="J134" s="95"/>
      <c r="K134" s="161"/>
      <c r="L134" s="160"/>
      <c r="M134" s="161">
        <f t="shared" si="7"/>
        <v>999</v>
      </c>
      <c r="N134" s="160"/>
      <c r="O134" s="94"/>
      <c r="P134" s="162">
        <f t="shared" si="8"/>
        <v>0</v>
      </c>
      <c r="Q134" s="163">
        <f t="shared" si="9"/>
        <v>999</v>
      </c>
      <c r="R134" s="95"/>
    </row>
    <row r="135" spans="1:18" ht="18.75" customHeight="1">
      <c r="A135" s="135">
        <v>129</v>
      </c>
      <c r="B135" s="93"/>
      <c r="C135" s="93"/>
      <c r="D135" s="94"/>
      <c r="E135" s="450"/>
      <c r="F135" s="159"/>
      <c r="G135" s="159"/>
      <c r="H135" s="94"/>
      <c r="I135" s="94"/>
      <c r="J135" s="95"/>
      <c r="K135" s="161"/>
      <c r="L135" s="160"/>
      <c r="M135" s="161">
        <f aca="true" t="shared" si="10" ref="M135:M166">IF(R135="",999,R135)</f>
        <v>999</v>
      </c>
      <c r="N135" s="160"/>
      <c r="O135" s="94"/>
      <c r="P135" s="162">
        <f aca="true" t="shared" si="11" ref="P135:P166">IF(AND(H135&gt;0,OR(O135="QA",O135="DA",O135="WC")),H135,)</f>
        <v>0</v>
      </c>
      <c r="Q135" s="163">
        <f aca="true" t="shared" si="12" ref="Q135:Q166">IF(O135="QA",1,IF(O135="DA",1,IF(O135="WC",2,IF(O135="MD",3,999))))</f>
        <v>999</v>
      </c>
      <c r="R135" s="95"/>
    </row>
    <row r="136" spans="1:18" ht="18.75" customHeight="1">
      <c r="A136" s="135">
        <v>130</v>
      </c>
      <c r="B136" s="93"/>
      <c r="C136" s="93"/>
      <c r="D136" s="94"/>
      <c r="E136" s="450"/>
      <c r="F136" s="159"/>
      <c r="G136" s="159"/>
      <c r="H136" s="94"/>
      <c r="I136" s="94"/>
      <c r="J136" s="95"/>
      <c r="K136" s="161"/>
      <c r="L136" s="160"/>
      <c r="M136" s="161">
        <f t="shared" si="10"/>
        <v>999</v>
      </c>
      <c r="N136" s="160"/>
      <c r="O136" s="94"/>
      <c r="P136" s="162">
        <f t="shared" si="11"/>
        <v>0</v>
      </c>
      <c r="Q136" s="163">
        <f t="shared" si="12"/>
        <v>999</v>
      </c>
      <c r="R136" s="95"/>
    </row>
    <row r="137" spans="1:18" ht="18.75" customHeight="1">
      <c r="A137" s="135">
        <v>131</v>
      </c>
      <c r="B137" s="93"/>
      <c r="C137" s="93"/>
      <c r="D137" s="94"/>
      <c r="E137" s="450"/>
      <c r="F137" s="159"/>
      <c r="G137" s="159"/>
      <c r="H137" s="94"/>
      <c r="I137" s="94"/>
      <c r="J137" s="95"/>
      <c r="K137" s="161"/>
      <c r="L137" s="160"/>
      <c r="M137" s="161">
        <f t="shared" si="10"/>
        <v>999</v>
      </c>
      <c r="N137" s="160"/>
      <c r="O137" s="94"/>
      <c r="P137" s="162">
        <f t="shared" si="11"/>
        <v>0</v>
      </c>
      <c r="Q137" s="163">
        <f t="shared" si="12"/>
        <v>999</v>
      </c>
      <c r="R137" s="95"/>
    </row>
    <row r="138" spans="1:18" ht="18.75" customHeight="1">
      <c r="A138" s="135">
        <v>132</v>
      </c>
      <c r="B138" s="93"/>
      <c r="C138" s="93"/>
      <c r="D138" s="94"/>
      <c r="E138" s="450"/>
      <c r="F138" s="159"/>
      <c r="G138" s="159"/>
      <c r="H138" s="94"/>
      <c r="I138" s="94"/>
      <c r="J138" s="95"/>
      <c r="K138" s="161"/>
      <c r="L138" s="160"/>
      <c r="M138" s="161">
        <f t="shared" si="10"/>
        <v>999</v>
      </c>
      <c r="N138" s="160"/>
      <c r="O138" s="94"/>
      <c r="P138" s="162">
        <f t="shared" si="11"/>
        <v>0</v>
      </c>
      <c r="Q138" s="163">
        <f t="shared" si="12"/>
        <v>999</v>
      </c>
      <c r="R138" s="95"/>
    </row>
    <row r="139" spans="1:18" ht="18.75" customHeight="1">
      <c r="A139" s="135">
        <v>133</v>
      </c>
      <c r="B139" s="93"/>
      <c r="C139" s="93"/>
      <c r="D139" s="94"/>
      <c r="E139" s="450"/>
      <c r="F139" s="159"/>
      <c r="G139" s="159"/>
      <c r="H139" s="94"/>
      <c r="I139" s="94"/>
      <c r="J139" s="95"/>
      <c r="K139" s="161"/>
      <c r="L139" s="160"/>
      <c r="M139" s="161">
        <f t="shared" si="10"/>
        <v>999</v>
      </c>
      <c r="N139" s="160"/>
      <c r="O139" s="94"/>
      <c r="P139" s="162">
        <f t="shared" si="11"/>
        <v>0</v>
      </c>
      <c r="Q139" s="163">
        <f t="shared" si="12"/>
        <v>999</v>
      </c>
      <c r="R139" s="95"/>
    </row>
    <row r="140" spans="1:18" ht="18.75" customHeight="1">
      <c r="A140" s="135">
        <v>134</v>
      </c>
      <c r="B140" s="93"/>
      <c r="C140" s="93"/>
      <c r="D140" s="94"/>
      <c r="E140" s="450"/>
      <c r="F140" s="159"/>
      <c r="G140" s="159"/>
      <c r="H140" s="94"/>
      <c r="I140" s="94"/>
      <c r="J140" s="95"/>
      <c r="K140" s="161"/>
      <c r="L140" s="160"/>
      <c r="M140" s="161">
        <f t="shared" si="10"/>
        <v>999</v>
      </c>
      <c r="N140" s="160"/>
      <c r="O140" s="94"/>
      <c r="P140" s="162">
        <f t="shared" si="11"/>
        <v>0</v>
      </c>
      <c r="Q140" s="163">
        <f t="shared" si="12"/>
        <v>999</v>
      </c>
      <c r="R140" s="95"/>
    </row>
    <row r="141" spans="1:18" ht="18.75" customHeight="1">
      <c r="A141" s="135">
        <v>135</v>
      </c>
      <c r="B141" s="93"/>
      <c r="C141" s="93"/>
      <c r="D141" s="94"/>
      <c r="E141" s="450"/>
      <c r="F141" s="159"/>
      <c r="G141" s="159"/>
      <c r="H141" s="94"/>
      <c r="I141" s="94"/>
      <c r="J141" s="95"/>
      <c r="K141" s="161"/>
      <c r="L141" s="160"/>
      <c r="M141" s="161">
        <f t="shared" si="10"/>
        <v>999</v>
      </c>
      <c r="N141" s="160"/>
      <c r="O141" s="94"/>
      <c r="P141" s="162">
        <f t="shared" si="11"/>
        <v>0</v>
      </c>
      <c r="Q141" s="163">
        <f t="shared" si="12"/>
        <v>999</v>
      </c>
      <c r="R141" s="95"/>
    </row>
    <row r="142" spans="1:18" ht="18.75" customHeight="1">
      <c r="A142" s="135">
        <v>136</v>
      </c>
      <c r="B142" s="93"/>
      <c r="C142" s="93"/>
      <c r="D142" s="94"/>
      <c r="E142" s="450"/>
      <c r="F142" s="159"/>
      <c r="G142" s="159"/>
      <c r="H142" s="94"/>
      <c r="I142" s="94"/>
      <c r="J142" s="95"/>
      <c r="K142" s="161"/>
      <c r="L142" s="160"/>
      <c r="M142" s="161">
        <f t="shared" si="10"/>
        <v>999</v>
      </c>
      <c r="N142" s="160"/>
      <c r="O142" s="94"/>
      <c r="P142" s="162">
        <f t="shared" si="11"/>
        <v>0</v>
      </c>
      <c r="Q142" s="163">
        <f t="shared" si="12"/>
        <v>999</v>
      </c>
      <c r="R142" s="95"/>
    </row>
    <row r="143" spans="1:18" ht="18.75" customHeight="1">
      <c r="A143" s="135">
        <v>137</v>
      </c>
      <c r="B143" s="93"/>
      <c r="C143" s="93"/>
      <c r="D143" s="94"/>
      <c r="E143" s="450"/>
      <c r="F143" s="159"/>
      <c r="G143" s="159"/>
      <c r="H143" s="94"/>
      <c r="I143" s="94"/>
      <c r="J143" s="95"/>
      <c r="K143" s="161"/>
      <c r="L143" s="160"/>
      <c r="M143" s="161">
        <f t="shared" si="10"/>
        <v>999</v>
      </c>
      <c r="N143" s="160"/>
      <c r="O143" s="94"/>
      <c r="P143" s="162">
        <f t="shared" si="11"/>
        <v>0</v>
      </c>
      <c r="Q143" s="163">
        <f t="shared" si="12"/>
        <v>999</v>
      </c>
      <c r="R143" s="95"/>
    </row>
    <row r="144" spans="1:18" ht="18.75" customHeight="1">
      <c r="A144" s="135">
        <v>138</v>
      </c>
      <c r="B144" s="93"/>
      <c r="C144" s="93"/>
      <c r="D144" s="94"/>
      <c r="E144" s="450"/>
      <c r="F144" s="159"/>
      <c r="G144" s="159"/>
      <c r="H144" s="94"/>
      <c r="I144" s="94"/>
      <c r="J144" s="95"/>
      <c r="K144" s="161"/>
      <c r="L144" s="160"/>
      <c r="M144" s="161">
        <f t="shared" si="10"/>
        <v>999</v>
      </c>
      <c r="N144" s="160"/>
      <c r="O144" s="94"/>
      <c r="P144" s="162">
        <f t="shared" si="11"/>
        <v>0</v>
      </c>
      <c r="Q144" s="163">
        <f t="shared" si="12"/>
        <v>999</v>
      </c>
      <c r="R144" s="95"/>
    </row>
    <row r="145" spans="1:18" ht="18.75" customHeight="1">
      <c r="A145" s="135">
        <v>139</v>
      </c>
      <c r="B145" s="93"/>
      <c r="C145" s="93"/>
      <c r="D145" s="94"/>
      <c r="E145" s="450"/>
      <c r="F145" s="159"/>
      <c r="G145" s="159"/>
      <c r="H145" s="94"/>
      <c r="I145" s="94"/>
      <c r="J145" s="95"/>
      <c r="K145" s="161"/>
      <c r="L145" s="160"/>
      <c r="M145" s="161">
        <f t="shared" si="10"/>
        <v>999</v>
      </c>
      <c r="N145" s="160"/>
      <c r="O145" s="94"/>
      <c r="P145" s="162">
        <f t="shared" si="11"/>
        <v>0</v>
      </c>
      <c r="Q145" s="163">
        <f t="shared" si="12"/>
        <v>999</v>
      </c>
      <c r="R145" s="95"/>
    </row>
    <row r="146" spans="1:18" ht="18.75" customHeight="1">
      <c r="A146" s="135">
        <v>140</v>
      </c>
      <c r="B146" s="93"/>
      <c r="C146" s="93"/>
      <c r="D146" s="94"/>
      <c r="E146" s="450"/>
      <c r="F146" s="159"/>
      <c r="G146" s="159"/>
      <c r="H146" s="94"/>
      <c r="I146" s="94"/>
      <c r="J146" s="95"/>
      <c r="K146" s="161"/>
      <c r="L146" s="160"/>
      <c r="M146" s="161">
        <f t="shared" si="10"/>
        <v>999</v>
      </c>
      <c r="N146" s="160"/>
      <c r="O146" s="94"/>
      <c r="P146" s="162">
        <f t="shared" si="11"/>
        <v>0</v>
      </c>
      <c r="Q146" s="163">
        <f t="shared" si="12"/>
        <v>999</v>
      </c>
      <c r="R146" s="95"/>
    </row>
    <row r="147" spans="1:18" ht="18.75" customHeight="1">
      <c r="A147" s="135">
        <v>141</v>
      </c>
      <c r="B147" s="93"/>
      <c r="C147" s="93"/>
      <c r="D147" s="94"/>
      <c r="E147" s="450"/>
      <c r="F147" s="159"/>
      <c r="G147" s="159"/>
      <c r="H147" s="94"/>
      <c r="I147" s="94"/>
      <c r="J147" s="95"/>
      <c r="K147" s="161"/>
      <c r="L147" s="160"/>
      <c r="M147" s="161">
        <f t="shared" si="10"/>
        <v>999</v>
      </c>
      <c r="N147" s="160"/>
      <c r="O147" s="94"/>
      <c r="P147" s="162">
        <f t="shared" si="11"/>
        <v>0</v>
      </c>
      <c r="Q147" s="163">
        <f t="shared" si="12"/>
        <v>999</v>
      </c>
      <c r="R147" s="95"/>
    </row>
    <row r="148" spans="1:18" ht="18.75" customHeight="1">
      <c r="A148" s="135">
        <v>142</v>
      </c>
      <c r="B148" s="93"/>
      <c r="C148" s="93"/>
      <c r="D148" s="94"/>
      <c r="E148" s="450"/>
      <c r="F148" s="159"/>
      <c r="G148" s="159"/>
      <c r="H148" s="94"/>
      <c r="I148" s="94"/>
      <c r="J148" s="95"/>
      <c r="K148" s="161"/>
      <c r="L148" s="160"/>
      <c r="M148" s="161">
        <f t="shared" si="10"/>
        <v>999</v>
      </c>
      <c r="N148" s="160"/>
      <c r="O148" s="94"/>
      <c r="P148" s="162">
        <f t="shared" si="11"/>
        <v>0</v>
      </c>
      <c r="Q148" s="163">
        <f t="shared" si="12"/>
        <v>999</v>
      </c>
      <c r="R148" s="95"/>
    </row>
    <row r="149" spans="1:18" ht="18.75" customHeight="1">
      <c r="A149" s="135">
        <v>143</v>
      </c>
      <c r="B149" s="93"/>
      <c r="C149" s="93"/>
      <c r="D149" s="94"/>
      <c r="E149" s="450"/>
      <c r="F149" s="159"/>
      <c r="G149" s="159"/>
      <c r="H149" s="94"/>
      <c r="I149" s="94"/>
      <c r="J149" s="95"/>
      <c r="K149" s="161"/>
      <c r="L149" s="160"/>
      <c r="M149" s="161">
        <f t="shared" si="10"/>
        <v>999</v>
      </c>
      <c r="N149" s="160"/>
      <c r="O149" s="94"/>
      <c r="P149" s="162">
        <f t="shared" si="11"/>
        <v>0</v>
      </c>
      <c r="Q149" s="163">
        <f t="shared" si="12"/>
        <v>999</v>
      </c>
      <c r="R149" s="95"/>
    </row>
    <row r="150" spans="1:18" ht="18.75" customHeight="1">
      <c r="A150" s="135">
        <v>144</v>
      </c>
      <c r="B150" s="93"/>
      <c r="C150" s="93"/>
      <c r="D150" s="94"/>
      <c r="E150" s="450"/>
      <c r="F150" s="159"/>
      <c r="G150" s="159"/>
      <c r="H150" s="94"/>
      <c r="I150" s="94"/>
      <c r="J150" s="95"/>
      <c r="K150" s="161"/>
      <c r="L150" s="160"/>
      <c r="M150" s="161">
        <f t="shared" si="10"/>
        <v>999</v>
      </c>
      <c r="N150" s="160"/>
      <c r="O150" s="94"/>
      <c r="P150" s="162">
        <f t="shared" si="11"/>
        <v>0</v>
      </c>
      <c r="Q150" s="163">
        <f t="shared" si="12"/>
        <v>999</v>
      </c>
      <c r="R150" s="95"/>
    </row>
    <row r="151" spans="1:18" ht="18.75" customHeight="1">
      <c r="A151" s="135">
        <v>145</v>
      </c>
      <c r="B151" s="93"/>
      <c r="C151" s="93"/>
      <c r="D151" s="94"/>
      <c r="E151" s="450"/>
      <c r="F151" s="159"/>
      <c r="G151" s="159"/>
      <c r="H151" s="94"/>
      <c r="I151" s="94"/>
      <c r="J151" s="95"/>
      <c r="K151" s="161"/>
      <c r="L151" s="160"/>
      <c r="M151" s="161">
        <f t="shared" si="10"/>
        <v>999</v>
      </c>
      <c r="N151" s="160"/>
      <c r="O151" s="94"/>
      <c r="P151" s="162">
        <f t="shared" si="11"/>
        <v>0</v>
      </c>
      <c r="Q151" s="163">
        <f t="shared" si="12"/>
        <v>999</v>
      </c>
      <c r="R151" s="95"/>
    </row>
    <row r="152" spans="1:18" ht="18.75" customHeight="1">
      <c r="A152" s="135">
        <v>146</v>
      </c>
      <c r="B152" s="93"/>
      <c r="C152" s="93"/>
      <c r="D152" s="94"/>
      <c r="E152" s="450"/>
      <c r="F152" s="159"/>
      <c r="G152" s="159"/>
      <c r="H152" s="94"/>
      <c r="I152" s="94"/>
      <c r="J152" s="95"/>
      <c r="K152" s="161"/>
      <c r="L152" s="160"/>
      <c r="M152" s="161">
        <f t="shared" si="10"/>
        <v>999</v>
      </c>
      <c r="N152" s="160"/>
      <c r="O152" s="94"/>
      <c r="P152" s="162">
        <f t="shared" si="11"/>
        <v>0</v>
      </c>
      <c r="Q152" s="163">
        <f t="shared" si="12"/>
        <v>999</v>
      </c>
      <c r="R152" s="95"/>
    </row>
    <row r="153" spans="1:18" ht="18.75" customHeight="1">
      <c r="A153" s="135">
        <v>147</v>
      </c>
      <c r="B153" s="93"/>
      <c r="C153" s="93"/>
      <c r="D153" s="94"/>
      <c r="E153" s="450"/>
      <c r="F153" s="159"/>
      <c r="G153" s="159"/>
      <c r="H153" s="94"/>
      <c r="I153" s="94"/>
      <c r="J153" s="95"/>
      <c r="K153" s="161"/>
      <c r="L153" s="160"/>
      <c r="M153" s="161">
        <f t="shared" si="10"/>
        <v>999</v>
      </c>
      <c r="N153" s="160"/>
      <c r="O153" s="94"/>
      <c r="P153" s="162">
        <f t="shared" si="11"/>
        <v>0</v>
      </c>
      <c r="Q153" s="163">
        <f t="shared" si="12"/>
        <v>999</v>
      </c>
      <c r="R153" s="95"/>
    </row>
    <row r="154" spans="1:18" ht="18.75" customHeight="1">
      <c r="A154" s="135">
        <v>148</v>
      </c>
      <c r="B154" s="93"/>
      <c r="C154" s="93"/>
      <c r="D154" s="94"/>
      <c r="E154" s="450"/>
      <c r="F154" s="159"/>
      <c r="G154" s="159"/>
      <c r="H154" s="94"/>
      <c r="I154" s="94"/>
      <c r="J154" s="95"/>
      <c r="K154" s="161"/>
      <c r="L154" s="160"/>
      <c r="M154" s="161">
        <f t="shared" si="10"/>
        <v>999</v>
      </c>
      <c r="N154" s="160"/>
      <c r="O154" s="94"/>
      <c r="P154" s="162">
        <f t="shared" si="11"/>
        <v>0</v>
      </c>
      <c r="Q154" s="163">
        <f t="shared" si="12"/>
        <v>999</v>
      </c>
      <c r="R154" s="95"/>
    </row>
    <row r="155" spans="1:18" ht="18.75" customHeight="1">
      <c r="A155" s="135">
        <v>149</v>
      </c>
      <c r="B155" s="93"/>
      <c r="C155" s="93"/>
      <c r="D155" s="94"/>
      <c r="E155" s="450"/>
      <c r="F155" s="159"/>
      <c r="G155" s="159"/>
      <c r="H155" s="94"/>
      <c r="I155" s="94"/>
      <c r="J155" s="95"/>
      <c r="K155" s="161"/>
      <c r="L155" s="160"/>
      <c r="M155" s="161">
        <f t="shared" si="10"/>
        <v>999</v>
      </c>
      <c r="N155" s="160"/>
      <c r="O155" s="94"/>
      <c r="P155" s="162">
        <f t="shared" si="11"/>
        <v>0</v>
      </c>
      <c r="Q155" s="163">
        <f t="shared" si="12"/>
        <v>999</v>
      </c>
      <c r="R155" s="95"/>
    </row>
    <row r="156" spans="1:18" ht="18.75" customHeight="1">
      <c r="A156" s="135">
        <v>150</v>
      </c>
      <c r="B156" s="93"/>
      <c r="C156" s="93"/>
      <c r="D156" s="94"/>
      <c r="E156" s="450"/>
      <c r="F156" s="159"/>
      <c r="G156" s="159"/>
      <c r="H156" s="94"/>
      <c r="I156" s="94"/>
      <c r="J156" s="95"/>
      <c r="K156" s="161"/>
      <c r="L156" s="160"/>
      <c r="M156" s="161">
        <f t="shared" si="10"/>
        <v>999</v>
      </c>
      <c r="N156" s="160"/>
      <c r="O156" s="94"/>
      <c r="P156" s="162">
        <f t="shared" si="11"/>
        <v>0</v>
      </c>
      <c r="Q156" s="163">
        <f t="shared" si="12"/>
        <v>999</v>
      </c>
      <c r="R156" s="95"/>
    </row>
    <row r="157" spans="1:18" ht="18.75" customHeight="1">
      <c r="A157" s="135">
        <v>151</v>
      </c>
      <c r="B157" s="93"/>
      <c r="C157" s="93"/>
      <c r="D157" s="94"/>
      <c r="E157" s="450"/>
      <c r="F157" s="159"/>
      <c r="G157" s="159"/>
      <c r="H157" s="94"/>
      <c r="I157" s="94"/>
      <c r="J157" s="95"/>
      <c r="K157" s="161"/>
      <c r="L157" s="160"/>
      <c r="M157" s="161">
        <f t="shared" si="10"/>
        <v>999</v>
      </c>
      <c r="N157" s="160"/>
      <c r="O157" s="94"/>
      <c r="P157" s="162">
        <f t="shared" si="11"/>
        <v>0</v>
      </c>
      <c r="Q157" s="163">
        <f t="shared" si="12"/>
        <v>999</v>
      </c>
      <c r="R157" s="95"/>
    </row>
    <row r="158" spans="1:18" ht="18.75" customHeight="1">
      <c r="A158" s="135">
        <v>152</v>
      </c>
      <c r="B158" s="93"/>
      <c r="C158" s="93"/>
      <c r="D158" s="94"/>
      <c r="E158" s="450"/>
      <c r="F158" s="159"/>
      <c r="G158" s="159"/>
      <c r="H158" s="94"/>
      <c r="I158" s="94"/>
      <c r="J158" s="95"/>
      <c r="K158" s="161"/>
      <c r="L158" s="160"/>
      <c r="M158" s="161">
        <f t="shared" si="10"/>
        <v>999</v>
      </c>
      <c r="N158" s="160"/>
      <c r="O158" s="94"/>
      <c r="P158" s="162">
        <f t="shared" si="11"/>
        <v>0</v>
      </c>
      <c r="Q158" s="163">
        <f t="shared" si="12"/>
        <v>999</v>
      </c>
      <c r="R158" s="95"/>
    </row>
    <row r="159" spans="1:18" ht="18.75" customHeight="1">
      <c r="A159" s="135">
        <v>153</v>
      </c>
      <c r="B159" s="93"/>
      <c r="C159" s="93"/>
      <c r="D159" s="94"/>
      <c r="E159" s="450"/>
      <c r="F159" s="159"/>
      <c r="G159" s="159"/>
      <c r="H159" s="94"/>
      <c r="I159" s="94"/>
      <c r="J159" s="95"/>
      <c r="K159" s="161"/>
      <c r="L159" s="160"/>
      <c r="M159" s="161">
        <f t="shared" si="10"/>
        <v>999</v>
      </c>
      <c r="N159" s="160"/>
      <c r="O159" s="94"/>
      <c r="P159" s="162">
        <f t="shared" si="11"/>
        <v>0</v>
      </c>
      <c r="Q159" s="163">
        <f t="shared" si="12"/>
        <v>999</v>
      </c>
      <c r="R159" s="95"/>
    </row>
    <row r="160" spans="1:18" ht="18.75" customHeight="1">
      <c r="A160" s="135">
        <v>154</v>
      </c>
      <c r="B160" s="93"/>
      <c r="C160" s="93"/>
      <c r="D160" s="94"/>
      <c r="E160" s="450"/>
      <c r="F160" s="159"/>
      <c r="G160" s="159"/>
      <c r="H160" s="94"/>
      <c r="I160" s="94"/>
      <c r="J160" s="95"/>
      <c r="K160" s="161"/>
      <c r="L160" s="160"/>
      <c r="M160" s="161">
        <f t="shared" si="10"/>
        <v>999</v>
      </c>
      <c r="N160" s="160"/>
      <c r="O160" s="94"/>
      <c r="P160" s="162">
        <f t="shared" si="11"/>
        <v>0</v>
      </c>
      <c r="Q160" s="163">
        <f t="shared" si="12"/>
        <v>999</v>
      </c>
      <c r="R160" s="95"/>
    </row>
    <row r="161" spans="1:18" ht="18.75" customHeight="1">
      <c r="A161" s="135">
        <v>155</v>
      </c>
      <c r="B161" s="93"/>
      <c r="C161" s="93"/>
      <c r="D161" s="94"/>
      <c r="E161" s="450"/>
      <c r="F161" s="159"/>
      <c r="G161" s="159"/>
      <c r="H161" s="94"/>
      <c r="I161" s="94"/>
      <c r="J161" s="95"/>
      <c r="K161" s="161"/>
      <c r="L161" s="160"/>
      <c r="M161" s="161">
        <f t="shared" si="10"/>
        <v>999</v>
      </c>
      <c r="N161" s="160"/>
      <c r="O161" s="94"/>
      <c r="P161" s="162">
        <f t="shared" si="11"/>
        <v>0</v>
      </c>
      <c r="Q161" s="163">
        <f t="shared" si="12"/>
        <v>999</v>
      </c>
      <c r="R161" s="95"/>
    </row>
    <row r="162" spans="1:18" ht="18.75" customHeight="1">
      <c r="A162" s="135">
        <v>156</v>
      </c>
      <c r="B162" s="93"/>
      <c r="C162" s="93"/>
      <c r="D162" s="94"/>
      <c r="E162" s="450"/>
      <c r="F162" s="159"/>
      <c r="G162" s="159"/>
      <c r="H162" s="94"/>
      <c r="I162" s="94"/>
      <c r="J162" s="95"/>
      <c r="K162" s="161"/>
      <c r="L162" s="160"/>
      <c r="M162" s="161">
        <f t="shared" si="10"/>
        <v>999</v>
      </c>
      <c r="N162" s="160"/>
      <c r="O162" s="94"/>
      <c r="P162" s="162">
        <f t="shared" si="11"/>
        <v>0</v>
      </c>
      <c r="Q162" s="163">
        <f t="shared" si="12"/>
        <v>999</v>
      </c>
      <c r="R162" s="95"/>
    </row>
    <row r="163" spans="1:18" ht="18.75" customHeight="1">
      <c r="A163" s="135">
        <v>157</v>
      </c>
      <c r="B163" s="93"/>
      <c r="C163" s="93"/>
      <c r="D163" s="94"/>
      <c r="E163" s="450"/>
      <c r="F163" s="159"/>
      <c r="G163" s="159"/>
      <c r="H163" s="94"/>
      <c r="I163" s="94"/>
      <c r="J163" s="95"/>
      <c r="K163" s="161"/>
      <c r="L163" s="160"/>
      <c r="M163" s="161">
        <f t="shared" si="10"/>
        <v>999</v>
      </c>
      <c r="N163" s="160"/>
      <c r="O163" s="94"/>
      <c r="P163" s="162">
        <f t="shared" si="11"/>
        <v>0</v>
      </c>
      <c r="Q163" s="163">
        <f t="shared" si="12"/>
        <v>999</v>
      </c>
      <c r="R163" s="95"/>
    </row>
    <row r="164" spans="1:18" ht="18.75" customHeight="1">
      <c r="A164" s="135">
        <v>158</v>
      </c>
      <c r="B164" s="93"/>
      <c r="C164" s="93"/>
      <c r="D164" s="94"/>
      <c r="E164" s="450"/>
      <c r="F164" s="159"/>
      <c r="G164" s="159"/>
      <c r="H164" s="94"/>
      <c r="I164" s="94"/>
      <c r="J164" s="95"/>
      <c r="K164" s="161"/>
      <c r="L164" s="160"/>
      <c r="M164" s="161">
        <f t="shared" si="10"/>
        <v>999</v>
      </c>
      <c r="N164" s="160"/>
      <c r="O164" s="94"/>
      <c r="P164" s="162">
        <f t="shared" si="11"/>
        <v>0</v>
      </c>
      <c r="Q164" s="163">
        <f t="shared" si="12"/>
        <v>999</v>
      </c>
      <c r="R164" s="95"/>
    </row>
    <row r="165" spans="1:18" ht="18.75" customHeight="1">
      <c r="A165" s="135">
        <v>159</v>
      </c>
      <c r="B165" s="93"/>
      <c r="C165" s="93"/>
      <c r="D165" s="94"/>
      <c r="E165" s="450"/>
      <c r="F165" s="159"/>
      <c r="G165" s="159"/>
      <c r="H165" s="94"/>
      <c r="I165" s="94"/>
      <c r="J165" s="95"/>
      <c r="K165" s="161"/>
      <c r="L165" s="160"/>
      <c r="M165" s="161">
        <f t="shared" si="10"/>
        <v>999</v>
      </c>
      <c r="N165" s="160"/>
      <c r="O165" s="94"/>
      <c r="P165" s="162">
        <f t="shared" si="11"/>
        <v>0</v>
      </c>
      <c r="Q165" s="163">
        <f t="shared" si="12"/>
        <v>999</v>
      </c>
      <c r="R165" s="95"/>
    </row>
    <row r="166" spans="1:18" ht="18.75" customHeight="1">
      <c r="A166" s="135">
        <v>160</v>
      </c>
      <c r="B166" s="93"/>
      <c r="C166" s="93"/>
      <c r="D166" s="94"/>
      <c r="E166" s="450"/>
      <c r="F166" s="159"/>
      <c r="G166" s="159"/>
      <c r="H166" s="94"/>
      <c r="I166" s="94"/>
      <c r="J166" s="95"/>
      <c r="K166" s="161"/>
      <c r="L166" s="160"/>
      <c r="M166" s="161">
        <f t="shared" si="10"/>
        <v>999</v>
      </c>
      <c r="N166" s="160"/>
      <c r="O166" s="94"/>
      <c r="P166" s="162">
        <f t="shared" si="11"/>
        <v>0</v>
      </c>
      <c r="Q166" s="163">
        <f t="shared" si="12"/>
        <v>999</v>
      </c>
      <c r="R166" s="95"/>
    </row>
    <row r="167" spans="1:18" ht="18.75" customHeight="1">
      <c r="A167" s="135">
        <v>161</v>
      </c>
      <c r="B167" s="93"/>
      <c r="C167" s="93"/>
      <c r="D167" s="94"/>
      <c r="E167" s="450"/>
      <c r="F167" s="159"/>
      <c r="G167" s="159"/>
      <c r="H167" s="94"/>
      <c r="I167" s="94"/>
      <c r="J167" s="95"/>
      <c r="K167" s="161"/>
      <c r="L167" s="160"/>
      <c r="M167" s="161">
        <f aca="true" t="shared" si="13" ref="M167:M198">IF(R167="",999,R167)</f>
        <v>999</v>
      </c>
      <c r="N167" s="160"/>
      <c r="O167" s="94"/>
      <c r="P167" s="162">
        <f aca="true" t="shared" si="14" ref="P167:P198">IF(AND(H167&gt;0,OR(O167="QA",O167="DA",O167="WC")),H167,)</f>
        <v>0</v>
      </c>
      <c r="Q167" s="163">
        <f aca="true" t="shared" si="15" ref="Q167:Q198">IF(O167="QA",1,IF(O167="DA",1,IF(O167="WC",2,IF(O167="MD",3,999))))</f>
        <v>999</v>
      </c>
      <c r="R167" s="95"/>
    </row>
    <row r="168" spans="1:18" ht="18.75" customHeight="1">
      <c r="A168" s="135">
        <v>162</v>
      </c>
      <c r="B168" s="93"/>
      <c r="C168" s="93"/>
      <c r="D168" s="94"/>
      <c r="E168" s="450"/>
      <c r="F168" s="159"/>
      <c r="G168" s="159"/>
      <c r="H168" s="94"/>
      <c r="I168" s="94"/>
      <c r="J168" s="95"/>
      <c r="K168" s="161"/>
      <c r="L168" s="160"/>
      <c r="M168" s="161">
        <f t="shared" si="13"/>
        <v>999</v>
      </c>
      <c r="N168" s="160"/>
      <c r="O168" s="94"/>
      <c r="P168" s="162">
        <f t="shared" si="14"/>
        <v>0</v>
      </c>
      <c r="Q168" s="163">
        <f t="shared" si="15"/>
        <v>999</v>
      </c>
      <c r="R168" s="95"/>
    </row>
    <row r="169" spans="1:18" ht="18.75" customHeight="1">
      <c r="A169" s="135">
        <v>163</v>
      </c>
      <c r="B169" s="93"/>
      <c r="C169" s="93"/>
      <c r="D169" s="94"/>
      <c r="E169" s="450"/>
      <c r="F169" s="159"/>
      <c r="G169" s="159"/>
      <c r="H169" s="94"/>
      <c r="I169" s="94"/>
      <c r="J169" s="95"/>
      <c r="K169" s="161"/>
      <c r="L169" s="160"/>
      <c r="M169" s="161">
        <f t="shared" si="13"/>
        <v>999</v>
      </c>
      <c r="N169" s="160"/>
      <c r="O169" s="94"/>
      <c r="P169" s="162">
        <f t="shared" si="14"/>
        <v>0</v>
      </c>
      <c r="Q169" s="163">
        <f t="shared" si="15"/>
        <v>999</v>
      </c>
      <c r="R169" s="95"/>
    </row>
    <row r="170" spans="1:18" ht="18.75" customHeight="1">
      <c r="A170" s="135">
        <v>164</v>
      </c>
      <c r="B170" s="93"/>
      <c r="C170" s="93"/>
      <c r="D170" s="94"/>
      <c r="E170" s="450"/>
      <c r="F170" s="159"/>
      <c r="G170" s="159"/>
      <c r="H170" s="94"/>
      <c r="I170" s="94"/>
      <c r="J170" s="95"/>
      <c r="K170" s="161"/>
      <c r="L170" s="160"/>
      <c r="M170" s="161">
        <f t="shared" si="13"/>
        <v>999</v>
      </c>
      <c r="N170" s="160"/>
      <c r="O170" s="94"/>
      <c r="P170" s="162">
        <f t="shared" si="14"/>
        <v>0</v>
      </c>
      <c r="Q170" s="163">
        <f t="shared" si="15"/>
        <v>999</v>
      </c>
      <c r="R170" s="95"/>
    </row>
    <row r="171" spans="1:18" ht="18.75" customHeight="1">
      <c r="A171" s="135">
        <v>165</v>
      </c>
      <c r="B171" s="93"/>
      <c r="C171" s="93"/>
      <c r="D171" s="94"/>
      <c r="E171" s="450"/>
      <c r="F171" s="159"/>
      <c r="G171" s="159"/>
      <c r="H171" s="94"/>
      <c r="I171" s="94"/>
      <c r="J171" s="95"/>
      <c r="K171" s="161"/>
      <c r="L171" s="160"/>
      <c r="M171" s="161">
        <f t="shared" si="13"/>
        <v>999</v>
      </c>
      <c r="N171" s="160"/>
      <c r="O171" s="94"/>
      <c r="P171" s="162">
        <f t="shared" si="14"/>
        <v>0</v>
      </c>
      <c r="Q171" s="163">
        <f t="shared" si="15"/>
        <v>999</v>
      </c>
      <c r="R171" s="95"/>
    </row>
    <row r="172" spans="1:18" ht="18.75" customHeight="1">
      <c r="A172" s="135">
        <v>166</v>
      </c>
      <c r="B172" s="93"/>
      <c r="C172" s="93"/>
      <c r="D172" s="94"/>
      <c r="E172" s="450"/>
      <c r="F172" s="159"/>
      <c r="G172" s="159"/>
      <c r="H172" s="94"/>
      <c r="I172" s="94"/>
      <c r="J172" s="95"/>
      <c r="K172" s="161"/>
      <c r="L172" s="160"/>
      <c r="M172" s="161">
        <f t="shared" si="13"/>
        <v>999</v>
      </c>
      <c r="N172" s="160"/>
      <c r="O172" s="94"/>
      <c r="P172" s="162">
        <f t="shared" si="14"/>
        <v>0</v>
      </c>
      <c r="Q172" s="163">
        <f t="shared" si="15"/>
        <v>999</v>
      </c>
      <c r="R172" s="95"/>
    </row>
    <row r="173" spans="1:18" ht="18.75" customHeight="1">
      <c r="A173" s="135">
        <v>167</v>
      </c>
      <c r="B173" s="93"/>
      <c r="C173" s="93"/>
      <c r="D173" s="94"/>
      <c r="E173" s="450"/>
      <c r="F173" s="159"/>
      <c r="G173" s="159"/>
      <c r="H173" s="94"/>
      <c r="I173" s="94"/>
      <c r="J173" s="95"/>
      <c r="K173" s="161"/>
      <c r="L173" s="160"/>
      <c r="M173" s="161">
        <f t="shared" si="13"/>
        <v>999</v>
      </c>
      <c r="N173" s="160"/>
      <c r="O173" s="94"/>
      <c r="P173" s="162">
        <f t="shared" si="14"/>
        <v>0</v>
      </c>
      <c r="Q173" s="163">
        <f t="shared" si="15"/>
        <v>999</v>
      </c>
      <c r="R173" s="95"/>
    </row>
    <row r="174" spans="1:18" ht="18.75" customHeight="1">
      <c r="A174" s="135">
        <v>168</v>
      </c>
      <c r="B174" s="93"/>
      <c r="C174" s="93"/>
      <c r="D174" s="94"/>
      <c r="E174" s="450"/>
      <c r="F174" s="159"/>
      <c r="G174" s="159"/>
      <c r="H174" s="94"/>
      <c r="I174" s="94"/>
      <c r="J174" s="95"/>
      <c r="K174" s="161"/>
      <c r="L174" s="160"/>
      <c r="M174" s="161">
        <f t="shared" si="13"/>
        <v>999</v>
      </c>
      <c r="N174" s="160"/>
      <c r="O174" s="94"/>
      <c r="P174" s="162">
        <f t="shared" si="14"/>
        <v>0</v>
      </c>
      <c r="Q174" s="163">
        <f t="shared" si="15"/>
        <v>999</v>
      </c>
      <c r="R174" s="95"/>
    </row>
    <row r="175" spans="1:18" ht="18.75" customHeight="1">
      <c r="A175" s="135">
        <v>169</v>
      </c>
      <c r="B175" s="93"/>
      <c r="C175" s="93"/>
      <c r="D175" s="94"/>
      <c r="E175" s="450"/>
      <c r="F175" s="159"/>
      <c r="G175" s="159"/>
      <c r="H175" s="94"/>
      <c r="I175" s="94"/>
      <c r="J175" s="95"/>
      <c r="K175" s="161"/>
      <c r="L175" s="160"/>
      <c r="M175" s="161">
        <f t="shared" si="13"/>
        <v>999</v>
      </c>
      <c r="N175" s="160"/>
      <c r="O175" s="94"/>
      <c r="P175" s="162">
        <f t="shared" si="14"/>
        <v>0</v>
      </c>
      <c r="Q175" s="163">
        <f t="shared" si="15"/>
        <v>999</v>
      </c>
      <c r="R175" s="95"/>
    </row>
    <row r="176" spans="1:18" ht="18.75" customHeight="1">
      <c r="A176" s="135">
        <v>170</v>
      </c>
      <c r="B176" s="93"/>
      <c r="C176" s="93"/>
      <c r="D176" s="94"/>
      <c r="E176" s="450"/>
      <c r="F176" s="159"/>
      <c r="G176" s="159"/>
      <c r="H176" s="94"/>
      <c r="I176" s="94"/>
      <c r="J176" s="95"/>
      <c r="K176" s="161"/>
      <c r="L176" s="160"/>
      <c r="M176" s="161">
        <f t="shared" si="13"/>
        <v>999</v>
      </c>
      <c r="N176" s="160"/>
      <c r="O176" s="94"/>
      <c r="P176" s="162">
        <f t="shared" si="14"/>
        <v>0</v>
      </c>
      <c r="Q176" s="163">
        <f t="shared" si="15"/>
        <v>999</v>
      </c>
      <c r="R176" s="95"/>
    </row>
    <row r="177" spans="1:18" ht="18.75" customHeight="1">
      <c r="A177" s="135">
        <v>171</v>
      </c>
      <c r="B177" s="93"/>
      <c r="C177" s="93"/>
      <c r="D177" s="94"/>
      <c r="E177" s="450"/>
      <c r="F177" s="159"/>
      <c r="G177" s="159"/>
      <c r="H177" s="94"/>
      <c r="I177" s="94"/>
      <c r="J177" s="95"/>
      <c r="K177" s="161"/>
      <c r="L177" s="160"/>
      <c r="M177" s="161">
        <f t="shared" si="13"/>
        <v>999</v>
      </c>
      <c r="N177" s="160"/>
      <c r="O177" s="94"/>
      <c r="P177" s="162">
        <f t="shared" si="14"/>
        <v>0</v>
      </c>
      <c r="Q177" s="163">
        <f t="shared" si="15"/>
        <v>999</v>
      </c>
      <c r="R177" s="95"/>
    </row>
    <row r="178" spans="1:18" ht="18.75" customHeight="1">
      <c r="A178" s="135">
        <v>172</v>
      </c>
      <c r="B178" s="93"/>
      <c r="C178" s="93"/>
      <c r="D178" s="94"/>
      <c r="E178" s="450"/>
      <c r="F178" s="159"/>
      <c r="G178" s="159"/>
      <c r="H178" s="94"/>
      <c r="I178" s="94"/>
      <c r="J178" s="95"/>
      <c r="K178" s="161"/>
      <c r="L178" s="160"/>
      <c r="M178" s="161">
        <f t="shared" si="13"/>
        <v>999</v>
      </c>
      <c r="N178" s="160"/>
      <c r="O178" s="94"/>
      <c r="P178" s="162">
        <f t="shared" si="14"/>
        <v>0</v>
      </c>
      <c r="Q178" s="163">
        <f t="shared" si="15"/>
        <v>999</v>
      </c>
      <c r="R178" s="95"/>
    </row>
    <row r="179" spans="1:18" ht="18.75" customHeight="1">
      <c r="A179" s="135">
        <v>173</v>
      </c>
      <c r="B179" s="93"/>
      <c r="C179" s="93"/>
      <c r="D179" s="94"/>
      <c r="E179" s="450"/>
      <c r="F179" s="159"/>
      <c r="G179" s="159"/>
      <c r="H179" s="94"/>
      <c r="I179" s="94"/>
      <c r="J179" s="95"/>
      <c r="K179" s="161"/>
      <c r="L179" s="160"/>
      <c r="M179" s="161">
        <f t="shared" si="13"/>
        <v>999</v>
      </c>
      <c r="N179" s="160"/>
      <c r="O179" s="94"/>
      <c r="P179" s="162">
        <f t="shared" si="14"/>
        <v>0</v>
      </c>
      <c r="Q179" s="163">
        <f t="shared" si="15"/>
        <v>999</v>
      </c>
      <c r="R179" s="95"/>
    </row>
    <row r="180" spans="1:18" ht="18.75" customHeight="1">
      <c r="A180" s="135">
        <v>174</v>
      </c>
      <c r="B180" s="93"/>
      <c r="C180" s="93"/>
      <c r="D180" s="94"/>
      <c r="E180" s="450"/>
      <c r="F180" s="159"/>
      <c r="G180" s="159"/>
      <c r="H180" s="94"/>
      <c r="I180" s="94"/>
      <c r="J180" s="95"/>
      <c r="K180" s="161"/>
      <c r="L180" s="160"/>
      <c r="M180" s="161">
        <f t="shared" si="13"/>
        <v>999</v>
      </c>
      <c r="N180" s="160"/>
      <c r="O180" s="94"/>
      <c r="P180" s="162">
        <f t="shared" si="14"/>
        <v>0</v>
      </c>
      <c r="Q180" s="163">
        <f t="shared" si="15"/>
        <v>999</v>
      </c>
      <c r="R180" s="95"/>
    </row>
    <row r="181" spans="1:18" ht="18.75" customHeight="1">
      <c r="A181" s="135">
        <v>175</v>
      </c>
      <c r="B181" s="93"/>
      <c r="C181" s="93"/>
      <c r="D181" s="94"/>
      <c r="E181" s="450"/>
      <c r="F181" s="159"/>
      <c r="G181" s="159"/>
      <c r="H181" s="94"/>
      <c r="I181" s="94"/>
      <c r="J181" s="95"/>
      <c r="K181" s="161"/>
      <c r="L181" s="160"/>
      <c r="M181" s="161">
        <f t="shared" si="13"/>
        <v>999</v>
      </c>
      <c r="N181" s="160"/>
      <c r="O181" s="94"/>
      <c r="P181" s="162">
        <f t="shared" si="14"/>
        <v>0</v>
      </c>
      <c r="Q181" s="163">
        <f t="shared" si="15"/>
        <v>999</v>
      </c>
      <c r="R181" s="95"/>
    </row>
    <row r="182" spans="1:18" ht="18.75" customHeight="1">
      <c r="A182" s="135">
        <v>176</v>
      </c>
      <c r="B182" s="93"/>
      <c r="C182" s="93"/>
      <c r="D182" s="94"/>
      <c r="E182" s="450"/>
      <c r="F182" s="159"/>
      <c r="G182" s="159"/>
      <c r="H182" s="94"/>
      <c r="I182" s="94"/>
      <c r="J182" s="95"/>
      <c r="K182" s="161"/>
      <c r="L182" s="160"/>
      <c r="M182" s="161">
        <f t="shared" si="13"/>
        <v>999</v>
      </c>
      <c r="N182" s="160"/>
      <c r="O182" s="94"/>
      <c r="P182" s="162">
        <f t="shared" si="14"/>
        <v>0</v>
      </c>
      <c r="Q182" s="163">
        <f t="shared" si="15"/>
        <v>999</v>
      </c>
      <c r="R182" s="95"/>
    </row>
    <row r="183" spans="1:18" ht="18.75" customHeight="1">
      <c r="A183" s="135">
        <v>177</v>
      </c>
      <c r="B183" s="93"/>
      <c r="C183" s="93"/>
      <c r="D183" s="94"/>
      <c r="E183" s="450"/>
      <c r="F183" s="159"/>
      <c r="G183" s="159"/>
      <c r="H183" s="94"/>
      <c r="I183" s="94"/>
      <c r="J183" s="95"/>
      <c r="K183" s="161"/>
      <c r="L183" s="160"/>
      <c r="M183" s="161">
        <f t="shared" si="13"/>
        <v>999</v>
      </c>
      <c r="N183" s="160"/>
      <c r="O183" s="94"/>
      <c r="P183" s="162">
        <f t="shared" si="14"/>
        <v>0</v>
      </c>
      <c r="Q183" s="163">
        <f t="shared" si="15"/>
        <v>999</v>
      </c>
      <c r="R183" s="95"/>
    </row>
    <row r="184" spans="1:18" ht="18.75" customHeight="1">
      <c r="A184" s="135">
        <v>178</v>
      </c>
      <c r="B184" s="93"/>
      <c r="C184" s="93"/>
      <c r="D184" s="94"/>
      <c r="E184" s="450"/>
      <c r="F184" s="159"/>
      <c r="G184" s="159"/>
      <c r="H184" s="94"/>
      <c r="I184" s="94"/>
      <c r="J184" s="95"/>
      <c r="K184" s="161"/>
      <c r="L184" s="160"/>
      <c r="M184" s="161">
        <f t="shared" si="13"/>
        <v>999</v>
      </c>
      <c r="N184" s="160"/>
      <c r="O184" s="94"/>
      <c r="P184" s="162">
        <f t="shared" si="14"/>
        <v>0</v>
      </c>
      <c r="Q184" s="163">
        <f t="shared" si="15"/>
        <v>999</v>
      </c>
      <c r="R184" s="95"/>
    </row>
    <row r="185" spans="1:18" ht="18.75" customHeight="1">
      <c r="A185" s="135">
        <v>179</v>
      </c>
      <c r="B185" s="93"/>
      <c r="C185" s="93"/>
      <c r="D185" s="94"/>
      <c r="E185" s="450"/>
      <c r="F185" s="159"/>
      <c r="G185" s="159"/>
      <c r="H185" s="94"/>
      <c r="I185" s="94"/>
      <c r="J185" s="95"/>
      <c r="K185" s="161"/>
      <c r="L185" s="160"/>
      <c r="M185" s="161">
        <f t="shared" si="13"/>
        <v>999</v>
      </c>
      <c r="N185" s="160"/>
      <c r="O185" s="94"/>
      <c r="P185" s="162">
        <f t="shared" si="14"/>
        <v>0</v>
      </c>
      <c r="Q185" s="163">
        <f t="shared" si="15"/>
        <v>999</v>
      </c>
      <c r="R185" s="95"/>
    </row>
    <row r="186" spans="1:18" ht="18.75" customHeight="1">
      <c r="A186" s="135">
        <v>180</v>
      </c>
      <c r="B186" s="93"/>
      <c r="C186" s="93"/>
      <c r="D186" s="94"/>
      <c r="E186" s="450"/>
      <c r="F186" s="159"/>
      <c r="G186" s="159"/>
      <c r="H186" s="94"/>
      <c r="I186" s="94"/>
      <c r="J186" s="95"/>
      <c r="K186" s="161"/>
      <c r="L186" s="160"/>
      <c r="M186" s="161">
        <f t="shared" si="13"/>
        <v>999</v>
      </c>
      <c r="N186" s="160"/>
      <c r="O186" s="94"/>
      <c r="P186" s="162">
        <f t="shared" si="14"/>
        <v>0</v>
      </c>
      <c r="Q186" s="163">
        <f t="shared" si="15"/>
        <v>999</v>
      </c>
      <c r="R186" s="95"/>
    </row>
    <row r="187" spans="1:18" ht="18.75" customHeight="1">
      <c r="A187" s="135">
        <v>181</v>
      </c>
      <c r="B187" s="93"/>
      <c r="C187" s="93"/>
      <c r="D187" s="94"/>
      <c r="E187" s="450"/>
      <c r="F187" s="159"/>
      <c r="G187" s="159"/>
      <c r="H187" s="94"/>
      <c r="I187" s="94"/>
      <c r="J187" s="95"/>
      <c r="K187" s="161"/>
      <c r="L187" s="160"/>
      <c r="M187" s="161">
        <f t="shared" si="13"/>
        <v>999</v>
      </c>
      <c r="N187" s="160"/>
      <c r="O187" s="94"/>
      <c r="P187" s="162">
        <f t="shared" si="14"/>
        <v>0</v>
      </c>
      <c r="Q187" s="163">
        <f t="shared" si="15"/>
        <v>999</v>
      </c>
      <c r="R187" s="95"/>
    </row>
    <row r="188" spans="1:18" ht="18.75" customHeight="1">
      <c r="A188" s="135">
        <v>182</v>
      </c>
      <c r="B188" s="93"/>
      <c r="C188" s="93"/>
      <c r="D188" s="94"/>
      <c r="E188" s="450"/>
      <c r="F188" s="159"/>
      <c r="G188" s="159"/>
      <c r="H188" s="94"/>
      <c r="I188" s="94"/>
      <c r="J188" s="95"/>
      <c r="K188" s="161"/>
      <c r="L188" s="160"/>
      <c r="M188" s="161">
        <f t="shared" si="13"/>
        <v>999</v>
      </c>
      <c r="N188" s="160"/>
      <c r="O188" s="94"/>
      <c r="P188" s="162">
        <f t="shared" si="14"/>
        <v>0</v>
      </c>
      <c r="Q188" s="163">
        <f t="shared" si="15"/>
        <v>999</v>
      </c>
      <c r="R188" s="95"/>
    </row>
    <row r="189" spans="1:18" ht="18.75" customHeight="1">
      <c r="A189" s="135">
        <v>183</v>
      </c>
      <c r="B189" s="93"/>
      <c r="C189" s="93"/>
      <c r="D189" s="94"/>
      <c r="E189" s="450"/>
      <c r="F189" s="159"/>
      <c r="G189" s="159"/>
      <c r="H189" s="94"/>
      <c r="I189" s="94"/>
      <c r="J189" s="95"/>
      <c r="K189" s="161"/>
      <c r="L189" s="160"/>
      <c r="M189" s="161">
        <f t="shared" si="13"/>
        <v>999</v>
      </c>
      <c r="N189" s="160"/>
      <c r="O189" s="94"/>
      <c r="P189" s="162">
        <f t="shared" si="14"/>
        <v>0</v>
      </c>
      <c r="Q189" s="163">
        <f t="shared" si="15"/>
        <v>999</v>
      </c>
      <c r="R189" s="95"/>
    </row>
    <row r="190" spans="1:18" ht="18.75" customHeight="1">
      <c r="A190" s="135">
        <v>184</v>
      </c>
      <c r="B190" s="93"/>
      <c r="C190" s="93"/>
      <c r="D190" s="94"/>
      <c r="E190" s="450"/>
      <c r="F190" s="159"/>
      <c r="G190" s="159"/>
      <c r="H190" s="94"/>
      <c r="I190" s="94"/>
      <c r="J190" s="95"/>
      <c r="K190" s="161"/>
      <c r="L190" s="160"/>
      <c r="M190" s="161">
        <f t="shared" si="13"/>
        <v>999</v>
      </c>
      <c r="N190" s="160"/>
      <c r="O190" s="94"/>
      <c r="P190" s="162">
        <f t="shared" si="14"/>
        <v>0</v>
      </c>
      <c r="Q190" s="163">
        <f t="shared" si="15"/>
        <v>999</v>
      </c>
      <c r="R190" s="95"/>
    </row>
    <row r="191" spans="1:18" ht="18.75" customHeight="1">
      <c r="A191" s="135">
        <v>185</v>
      </c>
      <c r="B191" s="93"/>
      <c r="C191" s="93"/>
      <c r="D191" s="94"/>
      <c r="E191" s="450"/>
      <c r="F191" s="159"/>
      <c r="G191" s="159"/>
      <c r="H191" s="94"/>
      <c r="I191" s="94"/>
      <c r="J191" s="95"/>
      <c r="K191" s="161"/>
      <c r="L191" s="160"/>
      <c r="M191" s="161">
        <f t="shared" si="13"/>
        <v>999</v>
      </c>
      <c r="N191" s="160"/>
      <c r="O191" s="94"/>
      <c r="P191" s="162">
        <f t="shared" si="14"/>
        <v>0</v>
      </c>
      <c r="Q191" s="163">
        <f t="shared" si="15"/>
        <v>999</v>
      </c>
      <c r="R191" s="95"/>
    </row>
    <row r="192" spans="1:18" ht="18.75" customHeight="1">
      <c r="A192" s="135">
        <v>186</v>
      </c>
      <c r="B192" s="93"/>
      <c r="C192" s="93"/>
      <c r="D192" s="94"/>
      <c r="E192" s="450"/>
      <c r="F192" s="159"/>
      <c r="G192" s="159"/>
      <c r="H192" s="94"/>
      <c r="I192" s="94"/>
      <c r="J192" s="95"/>
      <c r="K192" s="161"/>
      <c r="L192" s="160"/>
      <c r="M192" s="161">
        <f t="shared" si="13"/>
        <v>999</v>
      </c>
      <c r="N192" s="160"/>
      <c r="O192" s="94"/>
      <c r="P192" s="162">
        <f t="shared" si="14"/>
        <v>0</v>
      </c>
      <c r="Q192" s="163">
        <f t="shared" si="15"/>
        <v>999</v>
      </c>
      <c r="R192" s="95"/>
    </row>
    <row r="193" spans="1:18" ht="18.75" customHeight="1">
      <c r="A193" s="135">
        <v>187</v>
      </c>
      <c r="B193" s="93"/>
      <c r="C193" s="93"/>
      <c r="D193" s="94"/>
      <c r="E193" s="450"/>
      <c r="F193" s="159"/>
      <c r="G193" s="159"/>
      <c r="H193" s="94"/>
      <c r="I193" s="94"/>
      <c r="J193" s="95"/>
      <c r="K193" s="161"/>
      <c r="L193" s="160"/>
      <c r="M193" s="161">
        <f t="shared" si="13"/>
        <v>999</v>
      </c>
      <c r="N193" s="160"/>
      <c r="O193" s="94"/>
      <c r="P193" s="162">
        <f t="shared" si="14"/>
        <v>0</v>
      </c>
      <c r="Q193" s="163">
        <f t="shared" si="15"/>
        <v>999</v>
      </c>
      <c r="R193" s="95"/>
    </row>
    <row r="194" spans="1:18" ht="18.75" customHeight="1">
      <c r="A194" s="135">
        <v>188</v>
      </c>
      <c r="B194" s="93"/>
      <c r="C194" s="93"/>
      <c r="D194" s="94"/>
      <c r="E194" s="450"/>
      <c r="F194" s="159"/>
      <c r="G194" s="159"/>
      <c r="H194" s="94"/>
      <c r="I194" s="94"/>
      <c r="J194" s="95"/>
      <c r="K194" s="161"/>
      <c r="L194" s="160"/>
      <c r="M194" s="161">
        <f t="shared" si="13"/>
        <v>999</v>
      </c>
      <c r="N194" s="160"/>
      <c r="O194" s="94"/>
      <c r="P194" s="162">
        <f t="shared" si="14"/>
        <v>0</v>
      </c>
      <c r="Q194" s="163">
        <f t="shared" si="15"/>
        <v>999</v>
      </c>
      <c r="R194" s="95"/>
    </row>
    <row r="195" spans="1:18" ht="18.75" customHeight="1">
      <c r="A195" s="135">
        <v>189</v>
      </c>
      <c r="B195" s="93"/>
      <c r="C195" s="93"/>
      <c r="D195" s="94"/>
      <c r="E195" s="450"/>
      <c r="F195" s="159"/>
      <c r="G195" s="159"/>
      <c r="H195" s="94"/>
      <c r="I195" s="94"/>
      <c r="J195" s="95"/>
      <c r="K195" s="161"/>
      <c r="L195" s="160"/>
      <c r="M195" s="161">
        <f t="shared" si="13"/>
        <v>999</v>
      </c>
      <c r="N195" s="160"/>
      <c r="O195" s="94"/>
      <c r="P195" s="162">
        <f t="shared" si="14"/>
        <v>0</v>
      </c>
      <c r="Q195" s="163">
        <f t="shared" si="15"/>
        <v>999</v>
      </c>
      <c r="R195" s="95"/>
    </row>
    <row r="196" spans="1:18" ht="18.75" customHeight="1">
      <c r="A196" s="135">
        <v>190</v>
      </c>
      <c r="B196" s="93"/>
      <c r="C196" s="93"/>
      <c r="D196" s="94"/>
      <c r="E196" s="450"/>
      <c r="F196" s="159"/>
      <c r="G196" s="159"/>
      <c r="H196" s="94"/>
      <c r="I196" s="94"/>
      <c r="J196" s="95"/>
      <c r="K196" s="161"/>
      <c r="L196" s="160"/>
      <c r="M196" s="161">
        <f t="shared" si="13"/>
        <v>999</v>
      </c>
      <c r="N196" s="160"/>
      <c r="O196" s="94"/>
      <c r="P196" s="162">
        <f t="shared" si="14"/>
        <v>0</v>
      </c>
      <c r="Q196" s="163">
        <f t="shared" si="15"/>
        <v>999</v>
      </c>
      <c r="R196" s="95"/>
    </row>
    <row r="197" spans="1:18" ht="18.75" customHeight="1">
      <c r="A197" s="135">
        <v>191</v>
      </c>
      <c r="B197" s="93"/>
      <c r="C197" s="93"/>
      <c r="D197" s="94"/>
      <c r="E197" s="450"/>
      <c r="F197" s="159"/>
      <c r="G197" s="159"/>
      <c r="H197" s="94"/>
      <c r="I197" s="94"/>
      <c r="J197" s="95"/>
      <c r="K197" s="161"/>
      <c r="L197" s="160"/>
      <c r="M197" s="161">
        <f t="shared" si="13"/>
        <v>999</v>
      </c>
      <c r="N197" s="160"/>
      <c r="O197" s="94"/>
      <c r="P197" s="162">
        <f t="shared" si="14"/>
        <v>0</v>
      </c>
      <c r="Q197" s="163">
        <f t="shared" si="15"/>
        <v>999</v>
      </c>
      <c r="R197" s="95"/>
    </row>
    <row r="198" spans="1:18" ht="18.75" customHeight="1">
      <c r="A198" s="135">
        <v>192</v>
      </c>
      <c r="B198" s="93"/>
      <c r="C198" s="93"/>
      <c r="D198" s="94"/>
      <c r="E198" s="450"/>
      <c r="F198" s="159"/>
      <c r="G198" s="159"/>
      <c r="H198" s="94"/>
      <c r="I198" s="94"/>
      <c r="J198" s="95"/>
      <c r="K198" s="161"/>
      <c r="L198" s="160"/>
      <c r="M198" s="161">
        <f t="shared" si="13"/>
        <v>999</v>
      </c>
      <c r="N198" s="160"/>
      <c r="O198" s="94"/>
      <c r="P198" s="162">
        <f t="shared" si="14"/>
        <v>0</v>
      </c>
      <c r="Q198" s="163">
        <f t="shared" si="15"/>
        <v>999</v>
      </c>
      <c r="R198" s="95"/>
    </row>
    <row r="199" spans="1:18" ht="18.75" customHeight="1">
      <c r="A199" s="135">
        <v>193</v>
      </c>
      <c r="B199" s="93"/>
      <c r="C199" s="93"/>
      <c r="D199" s="94"/>
      <c r="E199" s="450"/>
      <c r="F199" s="159"/>
      <c r="G199" s="159"/>
      <c r="H199" s="94"/>
      <c r="I199" s="94"/>
      <c r="J199" s="95"/>
      <c r="K199" s="161"/>
      <c r="L199" s="160"/>
      <c r="M199" s="161">
        <f aca="true" t="shared" si="16" ref="M199:M206">IF(R199="",999,R199)</f>
        <v>999</v>
      </c>
      <c r="N199" s="160"/>
      <c r="O199" s="94"/>
      <c r="P199" s="162">
        <f aca="true" t="shared" si="17" ref="P199:P206">IF(AND(H199&gt;0,OR(O199="QA",O199="DA",O199="WC")),H199,)</f>
        <v>0</v>
      </c>
      <c r="Q199" s="163">
        <f aca="true" t="shared" si="18" ref="Q199:Q206">IF(O199="QA",1,IF(O199="DA",1,IF(O199="WC",2,IF(O199="MD",3,999))))</f>
        <v>999</v>
      </c>
      <c r="R199" s="95"/>
    </row>
    <row r="200" spans="1:18" ht="18.75" customHeight="1">
      <c r="A200" s="135">
        <v>194</v>
      </c>
      <c r="B200" s="93"/>
      <c r="C200" s="93"/>
      <c r="D200" s="94"/>
      <c r="E200" s="450"/>
      <c r="F200" s="159"/>
      <c r="G200" s="159"/>
      <c r="H200" s="94"/>
      <c r="I200" s="94"/>
      <c r="J200" s="95"/>
      <c r="K200" s="161"/>
      <c r="L200" s="160"/>
      <c r="M200" s="161">
        <f t="shared" si="16"/>
        <v>999</v>
      </c>
      <c r="N200" s="160"/>
      <c r="O200" s="94"/>
      <c r="P200" s="162">
        <f t="shared" si="17"/>
        <v>0</v>
      </c>
      <c r="Q200" s="163">
        <f t="shared" si="18"/>
        <v>999</v>
      </c>
      <c r="R200" s="95"/>
    </row>
    <row r="201" spans="1:18" ht="18.75" customHeight="1">
      <c r="A201" s="135">
        <v>195</v>
      </c>
      <c r="B201" s="93"/>
      <c r="C201" s="93"/>
      <c r="D201" s="94"/>
      <c r="E201" s="450"/>
      <c r="F201" s="159"/>
      <c r="G201" s="159"/>
      <c r="H201" s="94"/>
      <c r="I201" s="94"/>
      <c r="J201" s="95"/>
      <c r="K201" s="161"/>
      <c r="L201" s="160"/>
      <c r="M201" s="161">
        <f t="shared" si="16"/>
        <v>999</v>
      </c>
      <c r="N201" s="160"/>
      <c r="O201" s="94"/>
      <c r="P201" s="162">
        <f t="shared" si="17"/>
        <v>0</v>
      </c>
      <c r="Q201" s="163">
        <f t="shared" si="18"/>
        <v>999</v>
      </c>
      <c r="R201" s="95"/>
    </row>
    <row r="202" spans="1:18" ht="18.75" customHeight="1">
      <c r="A202" s="135">
        <v>196</v>
      </c>
      <c r="B202" s="93"/>
      <c r="C202" s="93"/>
      <c r="D202" s="94"/>
      <c r="E202" s="450"/>
      <c r="F202" s="159"/>
      <c r="G202" s="159"/>
      <c r="H202" s="94"/>
      <c r="I202" s="94"/>
      <c r="J202" s="95"/>
      <c r="K202" s="161"/>
      <c r="L202" s="160"/>
      <c r="M202" s="161">
        <f t="shared" si="16"/>
        <v>999</v>
      </c>
      <c r="N202" s="160"/>
      <c r="O202" s="94"/>
      <c r="P202" s="162">
        <f t="shared" si="17"/>
        <v>0</v>
      </c>
      <c r="Q202" s="163">
        <f t="shared" si="18"/>
        <v>999</v>
      </c>
      <c r="R202" s="95"/>
    </row>
    <row r="203" spans="1:18" ht="18.75" customHeight="1">
      <c r="A203" s="135">
        <v>197</v>
      </c>
      <c r="B203" s="93"/>
      <c r="C203" s="93"/>
      <c r="D203" s="94"/>
      <c r="E203" s="450"/>
      <c r="F203" s="159"/>
      <c r="G203" s="159"/>
      <c r="H203" s="94"/>
      <c r="I203" s="94"/>
      <c r="J203" s="95"/>
      <c r="K203" s="161"/>
      <c r="L203" s="160"/>
      <c r="M203" s="161">
        <f t="shared" si="16"/>
        <v>999</v>
      </c>
      <c r="N203" s="160"/>
      <c r="O203" s="94"/>
      <c r="P203" s="162">
        <f t="shared" si="17"/>
        <v>0</v>
      </c>
      <c r="Q203" s="163">
        <f t="shared" si="18"/>
        <v>999</v>
      </c>
      <c r="R203" s="95"/>
    </row>
    <row r="204" spans="1:18" ht="18.75" customHeight="1">
      <c r="A204" s="135">
        <v>198</v>
      </c>
      <c r="B204" s="93"/>
      <c r="C204" s="93"/>
      <c r="D204" s="94"/>
      <c r="E204" s="450"/>
      <c r="F204" s="159"/>
      <c r="G204" s="159"/>
      <c r="H204" s="94"/>
      <c r="I204" s="94"/>
      <c r="J204" s="95"/>
      <c r="K204" s="161"/>
      <c r="L204" s="160"/>
      <c r="M204" s="161">
        <f t="shared" si="16"/>
        <v>999</v>
      </c>
      <c r="N204" s="160"/>
      <c r="O204" s="94"/>
      <c r="P204" s="162">
        <f t="shared" si="17"/>
        <v>0</v>
      </c>
      <c r="Q204" s="163">
        <f t="shared" si="18"/>
        <v>999</v>
      </c>
      <c r="R204" s="95"/>
    </row>
    <row r="205" spans="1:18" ht="18.75" customHeight="1">
      <c r="A205" s="135">
        <v>199</v>
      </c>
      <c r="B205" s="93"/>
      <c r="C205" s="93"/>
      <c r="D205" s="94"/>
      <c r="E205" s="450"/>
      <c r="F205" s="159"/>
      <c r="G205" s="159"/>
      <c r="H205" s="94"/>
      <c r="I205" s="94"/>
      <c r="J205" s="95"/>
      <c r="K205" s="161"/>
      <c r="L205" s="160"/>
      <c r="M205" s="161">
        <f t="shared" si="16"/>
        <v>999</v>
      </c>
      <c r="N205" s="160"/>
      <c r="O205" s="94"/>
      <c r="P205" s="162">
        <f t="shared" si="17"/>
        <v>0</v>
      </c>
      <c r="Q205" s="163">
        <f t="shared" si="18"/>
        <v>999</v>
      </c>
      <c r="R205" s="95"/>
    </row>
    <row r="206" spans="1:18" ht="18.75" customHeight="1">
      <c r="A206" s="135">
        <v>200</v>
      </c>
      <c r="B206" s="93"/>
      <c r="C206" s="93"/>
      <c r="D206" s="94"/>
      <c r="E206" s="450"/>
      <c r="F206" s="159"/>
      <c r="G206" s="159"/>
      <c r="H206" s="94"/>
      <c r="I206" s="94"/>
      <c r="J206" s="95"/>
      <c r="K206" s="161"/>
      <c r="L206" s="160"/>
      <c r="M206" s="161">
        <f t="shared" si="16"/>
        <v>999</v>
      </c>
      <c r="N206" s="160"/>
      <c r="O206" s="94"/>
      <c r="P206" s="162">
        <f t="shared" si="17"/>
        <v>0</v>
      </c>
      <c r="Q206" s="163">
        <f t="shared" si="18"/>
        <v>999</v>
      </c>
      <c r="R206" s="95"/>
    </row>
  </sheetData>
  <mergeCells count="1">
    <mergeCell ref="A5:B5"/>
  </mergeCells>
  <conditionalFormatting sqref="K7:K206">
    <cfRule type="cellIs" priority="1" dxfId="2" operator="equal" stopIfTrue="1">
      <formula>"Z"</formula>
    </cfRule>
  </conditionalFormatting>
  <conditionalFormatting sqref="E7:E206">
    <cfRule type="expression" priority="2" dxfId="0" stopIfTrue="1">
      <formula>OR(B7="",E7="")</formula>
    </cfRule>
    <cfRule type="expression" priority="3" dxfId="1" stopIfTrue="1">
      <formula>YEAR($E7)&gt;$U$4</formula>
    </cfRule>
    <cfRule type="expression" priority="4" dxfId="1" stopIfTrue="1">
      <formula>YEAR($E7)&lt;$U$3</formula>
    </cfRule>
  </conditionalFormatting>
  <printOptions horizontalCentered="1"/>
  <pageMargins left="0.35" right="0.35" top="0.39" bottom="0.39" header="0" footer="0"/>
  <pageSetup horizontalDpi="200" verticalDpi="200" orientation="landscape" paperSize="9" r:id="rId4"/>
  <rowBreaks count="10" manualBreakCount="10">
    <brk id="26" max="255" man="1"/>
    <brk id="46" max="255" man="1"/>
    <brk id="66" max="255" man="1"/>
    <brk id="86" max="255" man="1"/>
    <brk id="106" max="255" man="1"/>
    <brk id="126" max="255" man="1"/>
    <brk id="146" max="255" man="1"/>
    <brk id="166" max="255" man="1"/>
    <brk id="186" max="255" man="1"/>
    <brk id="20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51">
    <pageSetUpPr fitToPage="1"/>
  </sheetPr>
  <dimension ref="A1:T80"/>
  <sheetViews>
    <sheetView showGridLines="0" showZeros="0" workbookViewId="0" topLeftCell="A16">
      <selection activeCell="W49" sqref="W4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8515625" style="164" customWidth="1"/>
    <col min="10" max="10" width="10.7109375" style="0" customWidth="1"/>
    <col min="11" max="11" width="1.7109375" style="164" customWidth="1"/>
    <col min="12" max="12" width="10.7109375" style="0" customWidth="1"/>
    <col min="13" max="13" width="1.7109375" style="165" customWidth="1"/>
    <col min="14" max="14" width="10.7109375" style="0" customWidth="1"/>
    <col min="15" max="15" width="1.7109375" style="164" customWidth="1"/>
    <col min="16" max="16" width="10.7109375" style="0" customWidth="1"/>
    <col min="17" max="17" width="1.7109375" style="165" customWidth="1"/>
    <col min="18" max="18" width="0" style="0" hidden="1" customWidth="1"/>
    <col min="19" max="19" width="8.28125" style="0" customWidth="1"/>
    <col min="20" max="20" width="11.421875" style="0" hidden="1" customWidth="1"/>
  </cols>
  <sheetData>
    <row r="1" spans="1:17" s="166" customFormat="1" ht="21.75" customHeight="1">
      <c r="A1" s="76" t="str">
        <f>'Week SetUp'!$A$6</f>
        <v>8ο ΠΑΝΕΛΛΑΔΙΚΟ</v>
      </c>
      <c r="B1" s="76"/>
      <c r="C1" s="169"/>
      <c r="D1" s="169"/>
      <c r="E1" s="169"/>
      <c r="F1" s="169"/>
      <c r="G1" s="169"/>
      <c r="H1" s="169"/>
      <c r="I1" s="170"/>
      <c r="J1" s="139" t="s">
        <v>401</v>
      </c>
      <c r="K1" s="139"/>
      <c r="L1" s="77"/>
      <c r="M1" s="170"/>
      <c r="N1" s="170" t="s">
        <v>219</v>
      </c>
      <c r="O1" s="170"/>
      <c r="P1" s="169"/>
      <c r="Q1" s="170"/>
    </row>
    <row r="2" spans="1:17" s="96" customFormat="1" ht="12.75">
      <c r="A2" s="79" t="str">
        <f>'Week SetUp'!$A$8</f>
        <v>OPEN JUNIOR</v>
      </c>
      <c r="B2" s="79"/>
      <c r="C2" s="79"/>
      <c r="D2" s="79"/>
      <c r="E2" s="79"/>
      <c r="F2" s="171"/>
      <c r="G2" s="101"/>
      <c r="H2" s="101"/>
      <c r="I2" s="172"/>
      <c r="J2" s="139" t="s">
        <v>137</v>
      </c>
      <c r="K2" s="139"/>
      <c r="L2" s="139"/>
      <c r="M2" s="172"/>
      <c r="N2" s="101"/>
      <c r="O2" s="172"/>
      <c r="P2" s="101"/>
      <c r="Q2" s="172"/>
    </row>
    <row r="3" spans="1:17" s="20" customFormat="1" ht="9">
      <c r="A3" s="61" t="s">
        <v>11</v>
      </c>
      <c r="B3" s="61"/>
      <c r="C3" s="61"/>
      <c r="D3" s="61"/>
      <c r="E3" s="61"/>
      <c r="F3" s="61" t="s">
        <v>5</v>
      </c>
      <c r="G3" s="61"/>
      <c r="H3" s="61"/>
      <c r="I3" s="174"/>
      <c r="J3" s="61" t="s">
        <v>6</v>
      </c>
      <c r="K3" s="174"/>
      <c r="L3" s="69" t="s">
        <v>17</v>
      </c>
      <c r="M3" s="174"/>
      <c r="N3" s="61"/>
      <c r="O3" s="174"/>
      <c r="P3" s="61"/>
      <c r="Q3" s="62" t="s">
        <v>7</v>
      </c>
    </row>
    <row r="4" spans="1:17" s="38" customFormat="1" ht="11.25" customHeight="1" thickBot="1">
      <c r="A4" s="468">
        <f>'Week SetUp'!$A$10</f>
        <v>40094</v>
      </c>
      <c r="B4" s="468"/>
      <c r="C4" s="468"/>
      <c r="D4" s="176"/>
      <c r="E4" s="176"/>
      <c r="F4" s="176" t="str">
        <f>'Week SetUp'!$C$10</f>
        <v>Ο.Α.ΞΑΝΘΗΣ</v>
      </c>
      <c r="G4" s="86"/>
      <c r="H4" s="176"/>
      <c r="I4" s="177"/>
      <c r="J4" s="178" t="str">
        <f>'Week SetUp'!$D$10</f>
        <v>ΞΑΝΘΗ</v>
      </c>
      <c r="K4" s="177"/>
      <c r="L4" s="91" t="str">
        <f>'Week SetUp'!$A$12</f>
        <v>ΑΓΟΡΙΑ 12</v>
      </c>
      <c r="M4" s="177"/>
      <c r="N4" s="176"/>
      <c r="O4" s="177"/>
      <c r="P4" s="176"/>
      <c r="Q4" s="71" t="str">
        <f>'Week SetUp'!$E$10</f>
        <v>ΜΟΥΡΤΖΙΟΣ ΧΡΗΣΤΟΣ</v>
      </c>
    </row>
    <row r="5" spans="1:17" s="20" customFormat="1" ht="9.75">
      <c r="A5" s="180"/>
      <c r="B5" s="181" t="s">
        <v>44</v>
      </c>
      <c r="C5" s="181" t="s">
        <v>45</v>
      </c>
      <c r="D5" s="181" t="s">
        <v>46</v>
      </c>
      <c r="E5" s="182" t="s">
        <v>47</v>
      </c>
      <c r="F5" s="182" t="s">
        <v>13</v>
      </c>
      <c r="G5" s="182"/>
      <c r="H5" s="182" t="s">
        <v>48</v>
      </c>
      <c r="I5" s="182"/>
      <c r="J5" s="181" t="s">
        <v>49</v>
      </c>
      <c r="K5" s="183"/>
      <c r="L5" s="181" t="s">
        <v>135</v>
      </c>
      <c r="M5" s="183"/>
      <c r="N5" s="181" t="s">
        <v>136</v>
      </c>
      <c r="O5" s="183"/>
      <c r="P5" s="181"/>
      <c r="Q5" s="184"/>
    </row>
    <row r="6" spans="1:17" s="20" customFormat="1" ht="3.75" customHeight="1" thickBot="1">
      <c r="A6" s="185"/>
      <c r="B6" s="186"/>
      <c r="C6" s="85"/>
      <c r="D6" s="186"/>
      <c r="E6" s="187"/>
      <c r="F6" s="187"/>
      <c r="G6" s="188"/>
      <c r="H6" s="187"/>
      <c r="I6" s="189"/>
      <c r="J6" s="186"/>
      <c r="K6" s="189"/>
      <c r="L6" s="186"/>
      <c r="M6" s="189"/>
      <c r="N6" s="186"/>
      <c r="O6" s="189"/>
      <c r="P6" s="186"/>
      <c r="Q6" s="190"/>
    </row>
    <row r="7" spans="1:20" s="49" customFormat="1" ht="9" customHeight="1">
      <c r="A7" s="192" t="s">
        <v>59</v>
      </c>
      <c r="B7" s="194">
        <f>IF($D7="","",VLOOKUP($D7,'b12 Si Q Draw Prep'!$A$7:$P$70,15))</f>
        <v>0</v>
      </c>
      <c r="C7" s="194">
        <f>IF($D7="","",VLOOKUP($D7,'b12 Si Q Draw Prep'!$A$7:$P$70,16))</f>
        <v>37.599998474121094</v>
      </c>
      <c r="D7" s="195">
        <v>1</v>
      </c>
      <c r="E7" s="196" t="str">
        <f>UPPER(IF($D7="","",VLOOKUP($D7,'b12 Si Q Draw Prep'!$A$7:$P$70,2)))</f>
        <v>ΚΑΡΑΓΙΑΝΝΗΣ</v>
      </c>
      <c r="F7" s="196" t="str">
        <f>IF($D7="","",VLOOKUP($D7,'b12 Si Q Draw Prep'!$A$7:$P$70,3))</f>
        <v>ΔΗΜΗΤΡΙΟΣ</v>
      </c>
      <c r="G7" s="196"/>
      <c r="H7" s="196" t="str">
        <f>IF($D7="","",VLOOKUP($D7,'b12 Si Q Draw Prep'!$A$7:$P$70,4))</f>
        <v>Ο.Α.ΙΩΛΚΟΣ ΒΟΛΟΥ</v>
      </c>
      <c r="I7" s="292"/>
      <c r="J7" s="213" t="str">
        <f>UPPER(IF(OR(I8="a",I8="as"),E7,IF(OR(I8="b",I8="bs"),E8,)))</f>
        <v>ΚΑΡΑΓΙΑΝΝΗΣ</v>
      </c>
      <c r="K7" s="221"/>
      <c r="L7" s="222"/>
      <c r="M7" s="222"/>
      <c r="N7" s="222"/>
      <c r="O7" s="222"/>
      <c r="P7" s="222"/>
      <c r="Q7" s="222"/>
      <c r="R7" s="205"/>
      <c r="T7" s="206" t="e">
        <f>#REF!</f>
        <v>#REF!</v>
      </c>
    </row>
    <row r="8" spans="1:20" s="49" customFormat="1" ht="9" customHeight="1">
      <c r="A8" s="293" t="s">
        <v>62</v>
      </c>
      <c r="B8" s="194">
        <f>IF($D8="","",VLOOKUP($D8,'b12 Si Q Draw Prep'!$A$7:$P$70,15))</f>
      </c>
      <c r="C8" s="194">
        <f>IF($D8="","",VLOOKUP($D8,'b12 Si Q Draw Prep'!$A$7:$P$70,16))</f>
      </c>
      <c r="D8" s="195"/>
      <c r="E8" s="215" t="s">
        <v>408</v>
      </c>
      <c r="F8" s="215">
        <f>IF($D8="","",VLOOKUP($D8,'b12 Si Q Draw Prep'!$A$7:$P$70,3))</f>
      </c>
      <c r="G8" s="215"/>
      <c r="H8" s="215">
        <f>IF($D8="","",VLOOKUP($D8,'b12 Si Q Draw Prep'!$A$7:$P$70,4))</f>
      </c>
      <c r="I8" s="294" t="s">
        <v>409</v>
      </c>
      <c r="J8" s="197"/>
      <c r="K8" s="212"/>
      <c r="L8" s="213" t="s">
        <v>285</v>
      </c>
      <c r="M8" s="221"/>
      <c r="N8" s="222"/>
      <c r="O8" s="222"/>
      <c r="P8" s="222"/>
      <c r="Q8" s="222"/>
      <c r="R8" s="205"/>
      <c r="T8" s="214" t="e">
        <f>#REF!</f>
        <v>#REF!</v>
      </c>
    </row>
    <row r="9" spans="1:20" s="49" customFormat="1" ht="9" customHeight="1">
      <c r="A9" s="207" t="s">
        <v>64</v>
      </c>
      <c r="B9" s="194">
        <f>IF($D9="","",VLOOKUP($D9,'b12 Si Q Draw Prep'!$A$7:$P$70,15))</f>
      </c>
      <c r="C9" s="194">
        <f>IF($D9="","",VLOOKUP($D9,'b12 Si Q Draw Prep'!$A$7:$P$70,16))</f>
      </c>
      <c r="D9" s="195"/>
      <c r="E9" s="215" t="s">
        <v>408</v>
      </c>
      <c r="F9" s="215">
        <f>IF($D9="","",VLOOKUP($D9,'b12 Si Q Draw Prep'!$A$7:$P$70,3))</f>
      </c>
      <c r="G9" s="215"/>
      <c r="H9" s="215">
        <f>IF($D9="","",VLOOKUP($D9,'b12 Si Q Draw Prep'!$A$7:$P$70,4))</f>
      </c>
      <c r="I9" s="292"/>
      <c r="J9" s="213" t="str">
        <f>UPPER(IF(OR(I10="a",I10="as"),E9,IF(OR(I10="b",I10="bs"),E10,)))</f>
        <v>ΜΠΟΛΙΑΚΗΣ</v>
      </c>
      <c r="K9" s="295"/>
      <c r="L9" s="197" t="s">
        <v>412</v>
      </c>
      <c r="M9" s="436"/>
      <c r="N9" s="436"/>
      <c r="O9" s="436"/>
      <c r="P9" s="222"/>
      <c r="Q9" s="222"/>
      <c r="R9" s="205"/>
      <c r="T9" s="214" t="e">
        <f>#REF!</f>
        <v>#REF!</v>
      </c>
    </row>
    <row r="10" spans="1:20" s="49" customFormat="1" ht="9" customHeight="1">
      <c r="A10" s="207" t="s">
        <v>66</v>
      </c>
      <c r="B10" s="194">
        <f>IF($D10="","",VLOOKUP($D10,'b12 Si Q Draw Prep'!$A$7:$P$70,15))</f>
        <v>0</v>
      </c>
      <c r="C10" s="194">
        <f>IF($D10="","",VLOOKUP($D10,'b12 Si Q Draw Prep'!$A$7:$P$70,16))</f>
        <v>7</v>
      </c>
      <c r="D10" s="465">
        <v>19</v>
      </c>
      <c r="E10" s="462" t="str">
        <f>UPPER(IF($D10="","",VLOOKUP($D10,'b12 Si Q Draw Prep'!$A$7:$P$70,2)))</f>
        <v>ΜΠΟΛΙΑΚΗΣ</v>
      </c>
      <c r="F10" s="462" t="str">
        <f>IF($D10="","",VLOOKUP($D10,'b12 Si Q Draw Prep'!$A$7:$P$70,3))</f>
        <v>ΛΑΜΠΡΙΝΟΣ</v>
      </c>
      <c r="G10" s="462"/>
      <c r="H10" s="462" t="str">
        <f>IF($D10="","",VLOOKUP($D10,'b12 Si Q Draw Prep'!$A$7:$P$70,4))</f>
        <v>Ο.Α.ΑΛΕΞΑΝΔΡΟΥΠΟΛΗΣ</v>
      </c>
      <c r="I10" s="294" t="s">
        <v>411</v>
      </c>
      <c r="J10" s="197" t="s">
        <v>410</v>
      </c>
      <c r="K10" s="222"/>
      <c r="L10" s="211" t="s">
        <v>14</v>
      </c>
      <c r="M10" s="455"/>
      <c r="N10" s="437">
        <f>UPPER(IF(OR(M10="a",M10="as"),L8,IF(OR(M10="b",M10="bs"),L12,)))</f>
      </c>
      <c r="O10" s="436"/>
      <c r="P10" s="222"/>
      <c r="Q10" s="222"/>
      <c r="R10" s="205"/>
      <c r="T10" s="214" t="e">
        <f>#REF!</f>
        <v>#REF!</v>
      </c>
    </row>
    <row r="11" spans="1:20" s="49" customFormat="1" ht="9" customHeight="1">
      <c r="A11" s="463" t="s">
        <v>68</v>
      </c>
      <c r="B11" s="194">
        <f>IF($D11="","",VLOOKUP($D11,'b12 Si Q Draw Prep'!$A$7:$P$70,15))</f>
        <v>0</v>
      </c>
      <c r="C11" s="194">
        <f>IF($D11="","",VLOOKUP($D11,'b12 Si Q Draw Prep'!$A$7:$P$70,16))</f>
        <v>33.099998474121094</v>
      </c>
      <c r="D11" s="195">
        <v>2</v>
      </c>
      <c r="E11" s="462" t="str">
        <f>UPPER(IF($D11="","",VLOOKUP($D11,'b12 Si Q Draw Prep'!$A$7:$P$70,2)))</f>
        <v>ΓΕΩΡΓΑΛΗΣ</v>
      </c>
      <c r="F11" s="215" t="str">
        <f>IF($D11="","",VLOOKUP($D11,'b12 Si Q Draw Prep'!$A$7:$P$70,3))</f>
        <v>ΧΑΡΗΣ</v>
      </c>
      <c r="G11" s="215"/>
      <c r="H11" s="215" t="str">
        <f>IF($D11="","",VLOOKUP($D11,'b12 Si Q Draw Prep'!$A$7:$P$70,4))</f>
        <v>Α.Ο.Α.ΚΑΒΑΛΑΣ</v>
      </c>
      <c r="I11" s="292"/>
      <c r="J11" s="213" t="str">
        <f>UPPER(IF(OR(I12="a",I12="as"),E11,IF(OR(I12="b",I12="bs"),E12,)))</f>
        <v>ΓΕΩΡΓΑΛΗΣ</v>
      </c>
      <c r="K11" s="221"/>
      <c r="L11" s="296"/>
      <c r="M11" s="456"/>
      <c r="N11" s="437"/>
      <c r="O11" s="436"/>
      <c r="P11" s="222"/>
      <c r="Q11" s="222"/>
      <c r="R11" s="205"/>
      <c r="T11" s="214" t="e">
        <f>#REF!</f>
        <v>#REF!</v>
      </c>
    </row>
    <row r="12" spans="1:20" s="49" customFormat="1" ht="9" customHeight="1">
      <c r="A12" s="207" t="s">
        <v>69</v>
      </c>
      <c r="B12" s="194">
        <f>IF($D12="","",VLOOKUP($D12,'b12 Si Q Draw Prep'!$A$7:$P$70,15))</f>
      </c>
      <c r="C12" s="194">
        <f>IF($D12="","",VLOOKUP($D12,'b12 Si Q Draw Prep'!$A$7:$P$70,16))</f>
      </c>
      <c r="D12" s="195"/>
      <c r="E12" s="215" t="s">
        <v>408</v>
      </c>
      <c r="F12" s="215">
        <f>IF($D12="","",VLOOKUP($D12,'b12 Si Q Draw Prep'!$A$7:$P$70,3))</f>
      </c>
      <c r="G12" s="215"/>
      <c r="H12" s="215">
        <f>IF($D12="","",VLOOKUP($D12,'b12 Si Q Draw Prep'!$A$7:$P$70,4))</f>
      </c>
      <c r="I12" s="294" t="s">
        <v>409</v>
      </c>
      <c r="J12" s="197"/>
      <c r="K12" s="212"/>
      <c r="L12" s="213" t="s">
        <v>288</v>
      </c>
      <c r="M12" s="303"/>
      <c r="N12" s="436"/>
      <c r="O12" s="436"/>
      <c r="P12" s="222"/>
      <c r="Q12" s="222"/>
      <c r="R12" s="205"/>
      <c r="T12" s="214" t="e">
        <f>#REF!</f>
        <v>#REF!</v>
      </c>
    </row>
    <row r="13" spans="1:20" s="49" customFormat="1" ht="9" customHeight="1">
      <c r="A13" s="293" t="s">
        <v>71</v>
      </c>
      <c r="B13" s="194">
        <f>IF($D13="","",VLOOKUP($D13,'b12 Si Q Draw Prep'!$A$7:$P$70,15))</f>
      </c>
      <c r="C13" s="194">
        <f>IF($D13="","",VLOOKUP($D13,'b12 Si Q Draw Prep'!$A$7:$P$70,16))</f>
      </c>
      <c r="D13" s="195"/>
      <c r="E13" s="215" t="s">
        <v>408</v>
      </c>
      <c r="F13" s="215">
        <f>IF($D13="","",VLOOKUP($D13,'b12 Si Q Draw Prep'!$A$7:$P$70,3))</f>
      </c>
      <c r="G13" s="215"/>
      <c r="H13" s="215">
        <f>IF($D13="","",VLOOKUP($D13,'b12 Si Q Draw Prep'!$A$7:$P$70,4))</f>
      </c>
      <c r="I13" s="292"/>
      <c r="J13" s="213" t="str">
        <f>UPPER(IF(OR(I14="a",I14="as"),E13,IF(OR(I14="b",I14="bs"),E14,)))</f>
        <v>ΒΑΜΠΙΡΗΣ</v>
      </c>
      <c r="K13" s="230"/>
      <c r="L13" s="197" t="s">
        <v>412</v>
      </c>
      <c r="M13" s="222"/>
      <c r="N13" s="436"/>
      <c r="O13" s="436"/>
      <c r="P13" s="222"/>
      <c r="Q13" s="222"/>
      <c r="R13" s="205"/>
      <c r="T13" s="214" t="e">
        <f>#REF!</f>
        <v>#REF!</v>
      </c>
    </row>
    <row r="14" spans="1:20" s="49" customFormat="1" ht="9" customHeight="1">
      <c r="A14" s="233" t="s">
        <v>73</v>
      </c>
      <c r="B14" s="194">
        <f>IF($D14="","",VLOOKUP($D14,'b12 Si Q Draw Prep'!$A$7:$P$70,15))</f>
        <v>0</v>
      </c>
      <c r="C14" s="194">
        <f>IF($D14="","",VLOOKUP($D14,'b12 Si Q Draw Prep'!$A$7:$P$70,16))</f>
        <v>3.5999999046325684</v>
      </c>
      <c r="D14" s="465">
        <v>24</v>
      </c>
      <c r="E14" s="196" t="str">
        <f>UPPER(IF($D14="","",VLOOKUP($D14,'b12 Si Q Draw Prep'!$A$7:$P$70,2)))</f>
        <v>ΒΑΜΠΙΡΗΣ</v>
      </c>
      <c r="F14" s="196" t="str">
        <f>IF($D14="","",VLOOKUP($D14,'b12 Si Q Draw Prep'!$A$7:$P$70,3))</f>
        <v>ΔΗΜΗΤΡΙΟΣ</v>
      </c>
      <c r="G14" s="196"/>
      <c r="H14" s="196" t="str">
        <f>IF($D14="","",VLOOKUP($D14,'b12 Si Q Draw Prep'!$A$7:$P$70,4))</f>
        <v>ΣΕΡΡΑΪΚΟΣ Ο.Α.</v>
      </c>
      <c r="I14" s="294" t="s">
        <v>411</v>
      </c>
      <c r="J14" s="197" t="s">
        <v>410</v>
      </c>
      <c r="K14" s="222"/>
      <c r="L14" s="222"/>
      <c r="M14" s="297"/>
      <c r="N14" s="436"/>
      <c r="O14" s="436"/>
      <c r="P14" s="222"/>
      <c r="Q14" s="222"/>
      <c r="R14" s="205"/>
      <c r="T14" s="214" t="e">
        <f>#REF!</f>
        <v>#REF!</v>
      </c>
    </row>
    <row r="15" spans="1:20" s="49" customFormat="1" ht="9" customHeight="1">
      <c r="A15" s="192" t="s">
        <v>76</v>
      </c>
      <c r="B15" s="194">
        <f>IF($D15="","",VLOOKUP($D15,'b12 Si Q Draw Prep'!$A$7:$P$70,15))</f>
        <v>0</v>
      </c>
      <c r="C15" s="194">
        <f>IF($D15="","",VLOOKUP($D15,'b12 Si Q Draw Prep'!$A$7:$P$70,16))</f>
        <v>31.299999237060547</v>
      </c>
      <c r="D15" s="195">
        <v>3</v>
      </c>
      <c r="E15" s="196" t="str">
        <f>UPPER(IF($D15="","",VLOOKUP($D15,'b12 Si Q Draw Prep'!$A$7:$P$70,2)))</f>
        <v>ΒΟΥΛΓΑΡΑΚΗΣ</v>
      </c>
      <c r="F15" s="196" t="str">
        <f>IF($D15="","",VLOOKUP($D15,'b12 Si Q Draw Prep'!$A$7:$P$70,3))</f>
        <v>ΕΛΕΥΘΕΡΙΟΣ</v>
      </c>
      <c r="G15" s="196"/>
      <c r="H15" s="196" t="str">
        <f>IF($D15="","",VLOOKUP($D15,'b12 Si Q Draw Prep'!$A$7:$P$70,4))</f>
        <v>Ο.Α.ΣΟΥΔΑΣ</v>
      </c>
      <c r="I15" s="292"/>
      <c r="J15" s="213" t="str">
        <f>UPPER(IF(OR(I16="a",I16="as"),E15,IF(OR(I16="b",I16="bs"),E16,)))</f>
        <v>ΒΟΥΛΓΑΡΑΚΗΣ</v>
      </c>
      <c r="K15" s="221"/>
      <c r="L15" s="222"/>
      <c r="M15" s="222"/>
      <c r="N15" s="436"/>
      <c r="O15" s="436"/>
      <c r="P15" s="222"/>
      <c r="Q15" s="222"/>
      <c r="R15" s="205"/>
      <c r="T15" s="214" t="e">
        <f>#REF!</f>
        <v>#REF!</v>
      </c>
    </row>
    <row r="16" spans="1:20" s="49" customFormat="1" ht="9" customHeight="1" thickBot="1">
      <c r="A16" s="293" t="s">
        <v>77</v>
      </c>
      <c r="B16" s="194">
        <f>IF($D16="","",VLOOKUP($D16,'b12 Si Q Draw Prep'!$A$7:$P$70,15))</f>
      </c>
      <c r="C16" s="194">
        <f>IF($D16="","",VLOOKUP($D16,'b12 Si Q Draw Prep'!$A$7:$P$70,16))</f>
      </c>
      <c r="D16" s="195"/>
      <c r="E16" s="215" t="s">
        <v>408</v>
      </c>
      <c r="F16" s="215">
        <f>IF($D16="","",VLOOKUP($D16,'b12 Si Q Draw Prep'!$A$7:$P$70,3))</f>
      </c>
      <c r="G16" s="215"/>
      <c r="H16" s="215">
        <f>IF($D16="","",VLOOKUP($D16,'b12 Si Q Draw Prep'!$A$7:$P$70,4))</f>
      </c>
      <c r="I16" s="294" t="s">
        <v>409</v>
      </c>
      <c r="J16" s="197"/>
      <c r="K16" s="212"/>
      <c r="L16" s="466" t="s">
        <v>292</v>
      </c>
      <c r="M16" s="221"/>
      <c r="N16" s="436"/>
      <c r="O16" s="436"/>
      <c r="P16" s="222"/>
      <c r="Q16" s="222"/>
      <c r="R16" s="205"/>
      <c r="T16" s="229" t="e">
        <f>#REF!</f>
        <v>#REF!</v>
      </c>
    </row>
    <row r="17" spans="1:18" s="49" customFormat="1" ht="9" customHeight="1">
      <c r="A17" s="207" t="s">
        <v>78</v>
      </c>
      <c r="B17" s="194">
        <f>IF($D17="","",VLOOKUP($D17,'b12 Si Q Draw Prep'!$A$7:$P$70,15))</f>
        <v>0</v>
      </c>
      <c r="C17" s="194">
        <f>IF($D17="","",VLOOKUP($D17,'b12 Si Q Draw Prep'!$A$7:$P$70,16))</f>
        <v>0</v>
      </c>
      <c r="D17" s="195">
        <v>35</v>
      </c>
      <c r="E17" s="215" t="str">
        <f>UPPER(IF($D17="","",VLOOKUP($D17,'b12 Si Q Draw Prep'!$A$7:$P$70,2)))</f>
        <v>ΚΙΤΣΑΚΗΣ</v>
      </c>
      <c r="F17" s="215" t="str">
        <f>IF($D17="","",VLOOKUP($D17,'b12 Si Q Draw Prep'!$A$7:$P$70,3))</f>
        <v>ΒΑΣΙΛΕΙΟΣ</v>
      </c>
      <c r="G17" s="215"/>
      <c r="H17" s="215" t="str">
        <f>IF($D17="","",VLOOKUP($D17,'b12 Si Q Draw Prep'!$A$7:$P$70,4))</f>
        <v>ΣΕΡΡΑΪΚΟΣ Ο.Α.</v>
      </c>
      <c r="I17" s="292"/>
      <c r="J17" s="213">
        <f>UPPER(IF(OR(I18="a",I18="as"),E17,IF(OR(I18="b",I18="bs"),E18,)))</f>
      </c>
      <c r="K17" s="295"/>
      <c r="L17" s="197" t="s">
        <v>412</v>
      </c>
      <c r="M17" s="436"/>
      <c r="N17" s="436"/>
      <c r="O17" s="436"/>
      <c r="P17" s="222"/>
      <c r="Q17" s="222"/>
      <c r="R17" s="205"/>
    </row>
    <row r="18" spans="1:18" s="49" customFormat="1" ht="9" customHeight="1">
      <c r="A18" s="207" t="s">
        <v>79</v>
      </c>
      <c r="B18" s="194">
        <f>IF($D18="","",VLOOKUP($D18,'b12 Si Q Draw Prep'!$A$7:$P$70,15))</f>
        <v>0</v>
      </c>
      <c r="C18" s="194">
        <f>IF($D18="","",VLOOKUP($D18,'b12 Si Q Draw Prep'!$A$7:$P$70,16))</f>
        <v>1.0999999046325684</v>
      </c>
      <c r="D18" s="195">
        <v>30</v>
      </c>
      <c r="E18" s="462" t="str">
        <f>UPPER(IF($D18="","",VLOOKUP($D18,'b12 Si Q Draw Prep'!$A$7:$P$70,2)))</f>
        <v>ΓΕΩΡΓΑΚΑΣ</v>
      </c>
      <c r="F18" s="462" t="str">
        <f>IF($D18="","",VLOOKUP($D18,'b12 Si Q Draw Prep'!$A$7:$P$70,3))</f>
        <v>ΙΩΑΝΝΗΣ- ΑΘΑΝΑΣΙΟΣ</v>
      </c>
      <c r="G18" s="462"/>
      <c r="H18" s="462" t="str">
        <f>IF($D18="","",VLOOKUP($D18,'b12 Si Q Draw Prep'!$A$7:$P$70,4))</f>
        <v>Α.Σ.Α.ΛΑΡΙΣΑΣ</v>
      </c>
      <c r="I18" s="294"/>
      <c r="J18" s="197" t="s">
        <v>410</v>
      </c>
      <c r="K18" s="222"/>
      <c r="L18" s="211" t="s">
        <v>14</v>
      </c>
      <c r="M18" s="455"/>
      <c r="N18" s="437">
        <f>UPPER(IF(OR(M18="a",M18="as"),L16,IF(OR(M18="b",M18="bs"),L20,)))</f>
      </c>
      <c r="O18" s="436"/>
      <c r="P18" s="222"/>
      <c r="Q18" s="222"/>
      <c r="R18" s="205"/>
    </row>
    <row r="19" spans="1:18" s="49" customFormat="1" ht="9" customHeight="1">
      <c r="A19" s="207" t="s">
        <v>80</v>
      </c>
      <c r="B19" s="194">
        <f>IF($D19="","",VLOOKUP($D19,'b12 Si Q Draw Prep'!$A$7:$P$70,15))</f>
        <v>0</v>
      </c>
      <c r="C19" s="194">
        <f>IF($D19="","",VLOOKUP($D19,'b12 Si Q Draw Prep'!$A$7:$P$70,16))</f>
        <v>28.799999237060547</v>
      </c>
      <c r="D19" s="195">
        <v>4</v>
      </c>
      <c r="E19" s="462" t="str">
        <f>UPPER(IF($D19="","",VLOOKUP($D19,'b12 Si Q Draw Prep'!$A$7:$P$70,2)))</f>
        <v>ΜΙΧΑΗΛΟΣ</v>
      </c>
      <c r="F19" s="215" t="str">
        <f>IF($D19="","",VLOOKUP($D19,'b12 Si Q Draw Prep'!$A$7:$P$70,3))</f>
        <v>ΣΤΕΦΑΝΟΣ</v>
      </c>
      <c r="G19" s="215"/>
      <c r="H19" s="215" t="str">
        <f>IF($D19="","",VLOOKUP($D19,'b12 Si Q Draw Prep'!$A$7:$P$70,4))</f>
        <v>ΗΡΑΚΛΕΙΟ Ο.Α.&amp; Α.</v>
      </c>
      <c r="I19" s="292"/>
      <c r="J19" s="213" t="str">
        <f>UPPER(IF(OR(I20="a",I20="as"),E19,IF(OR(I20="b",I20="bs"),E20,)))</f>
        <v>ΜΙΧΑΗΛΟΣ</v>
      </c>
      <c r="K19" s="221"/>
      <c r="L19" s="296"/>
      <c r="M19" s="456"/>
      <c r="N19" s="437"/>
      <c r="O19" s="436"/>
      <c r="P19" s="222"/>
      <c r="Q19" s="222"/>
      <c r="R19" s="205"/>
    </row>
    <row r="20" spans="1:18" s="49" customFormat="1" ht="9" customHeight="1">
      <c r="A20" s="207" t="s">
        <v>81</v>
      </c>
      <c r="B20" s="194">
        <f>IF($D20="","",VLOOKUP($D20,'b12 Si Q Draw Prep'!$A$7:$P$70,15))</f>
      </c>
      <c r="C20" s="194">
        <f>IF($D20="","",VLOOKUP($D20,'b12 Si Q Draw Prep'!$A$7:$P$70,16))</f>
      </c>
      <c r="D20" s="195"/>
      <c r="E20" s="215" t="s">
        <v>408</v>
      </c>
      <c r="F20" s="215">
        <f>IF($D20="","",VLOOKUP($D20,'b12 Si Q Draw Prep'!$A$7:$P$70,3))</f>
      </c>
      <c r="G20" s="215"/>
      <c r="H20" s="215">
        <f>IF($D20="","",VLOOKUP($D20,'b12 Si Q Draw Prep'!$A$7:$P$70,4))</f>
      </c>
      <c r="I20" s="294" t="s">
        <v>409</v>
      </c>
      <c r="J20" s="197"/>
      <c r="K20" s="212"/>
      <c r="L20" s="213" t="s">
        <v>340</v>
      </c>
      <c r="M20" s="303"/>
      <c r="N20" s="436"/>
      <c r="O20" s="436"/>
      <c r="P20" s="222"/>
      <c r="Q20" s="222"/>
      <c r="R20" s="205"/>
    </row>
    <row r="21" spans="1:18" s="49" customFormat="1" ht="9" customHeight="1">
      <c r="A21" s="293" t="s">
        <v>82</v>
      </c>
      <c r="B21" s="194">
        <f>IF($D21="","",VLOOKUP($D21,'b12 Si Q Draw Prep'!$A$7:$P$70,15))</f>
      </c>
      <c r="C21" s="194">
        <f>IF($D21="","",VLOOKUP($D21,'b12 Si Q Draw Prep'!$A$7:$P$70,16))</f>
      </c>
      <c r="D21" s="195"/>
      <c r="E21" s="215" t="s">
        <v>408</v>
      </c>
      <c r="F21" s="215">
        <f>IF($D21="","",VLOOKUP($D21,'b12 Si Q Draw Prep'!$A$7:$P$70,3))</f>
      </c>
      <c r="G21" s="215"/>
      <c r="H21" s="215">
        <f>IF($D21="","",VLOOKUP($D21,'b12 Si Q Draw Prep'!$A$7:$P$70,4))</f>
      </c>
      <c r="I21" s="292"/>
      <c r="J21" s="213" t="str">
        <f>UPPER(IF(OR(I22="a",I22="as"),E21,IF(OR(I22="b",I22="bs"),E22,)))</f>
        <v>ΓΚΙΝΑΛΗΣ</v>
      </c>
      <c r="K21" s="230"/>
      <c r="L21" s="197" t="s">
        <v>412</v>
      </c>
      <c r="M21" s="222"/>
      <c r="N21" s="436"/>
      <c r="O21" s="436"/>
      <c r="P21" s="222"/>
      <c r="Q21" s="222"/>
      <c r="R21" s="205"/>
    </row>
    <row r="22" spans="1:18" s="49" customFormat="1" ht="9" customHeight="1">
      <c r="A22" s="233" t="s">
        <v>83</v>
      </c>
      <c r="B22" s="194">
        <f>IF($D22="","",VLOOKUP($D22,'b12 Si Q Draw Prep'!$A$7:$P$70,15))</f>
        <v>0</v>
      </c>
      <c r="C22" s="194">
        <f>IF($D22="","",VLOOKUP($D22,'b12 Si Q Draw Prep'!$A$7:$P$70,16))</f>
        <v>8.399999618530273</v>
      </c>
      <c r="D22" s="465">
        <v>17</v>
      </c>
      <c r="E22" s="196" t="str">
        <f>UPPER(IF($D22="","",VLOOKUP($D22,'b12 Si Q Draw Prep'!$A$7:$P$70,2)))</f>
        <v>ΓΚΙΝΑΛΗΣ</v>
      </c>
      <c r="F22" s="196" t="str">
        <f>IF($D22="","",VLOOKUP($D22,'b12 Si Q Draw Prep'!$A$7:$P$70,3))</f>
        <v>ΔΗΜΗΤΡΙΟΣ</v>
      </c>
      <c r="G22" s="196"/>
      <c r="H22" s="196" t="str">
        <f>IF($D22="","",VLOOKUP($D22,'b12 Si Q Draw Prep'!$A$7:$P$70,4))</f>
        <v>Α.Α.ΑΛΜΠΑΤΡΟΣ</v>
      </c>
      <c r="I22" s="294" t="s">
        <v>411</v>
      </c>
      <c r="J22" s="197" t="s">
        <v>410</v>
      </c>
      <c r="K22" s="222"/>
      <c r="L22" s="222"/>
      <c r="M22" s="297"/>
      <c r="N22" s="436"/>
      <c r="O22" s="436"/>
      <c r="P22" s="222"/>
      <c r="Q22" s="222"/>
      <c r="R22" s="205"/>
    </row>
    <row r="23" spans="1:18" s="49" customFormat="1" ht="9" customHeight="1">
      <c r="A23" s="192" t="s">
        <v>84</v>
      </c>
      <c r="B23" s="194">
        <f>IF($D23="","",VLOOKUP($D23,'b12 Si Q Draw Prep'!$A$7:$P$70,15))</f>
        <v>0</v>
      </c>
      <c r="C23" s="194">
        <f>IF($D23="","",VLOOKUP($D23,'b12 Si Q Draw Prep'!$A$7:$P$70,16))</f>
        <v>21.799999237060547</v>
      </c>
      <c r="D23" s="195">
        <v>5</v>
      </c>
      <c r="E23" s="196" t="str">
        <f>UPPER(IF($D23="","",VLOOKUP($D23,'b12 Si Q Draw Prep'!$A$7:$P$70,2)))</f>
        <v>ΣΒΗΓΚΑΣ</v>
      </c>
      <c r="F23" s="196" t="str">
        <f>IF($D23="","",VLOOKUP($D23,'b12 Si Q Draw Prep'!$A$7:$P$70,3))</f>
        <v>ΠΑΝΑΓΙΩΤΗΣ</v>
      </c>
      <c r="G23" s="196"/>
      <c r="H23" s="196" t="str">
        <f>IF($D23="","",VLOOKUP($D23,'b12 Si Q Draw Prep'!$A$7:$P$70,4))</f>
        <v>Α.Ο.Α.ΗΛΙΟΥΠΟΛΗΣ</v>
      </c>
      <c r="I23" s="292"/>
      <c r="J23" s="213" t="str">
        <f>UPPER(IF(OR(I24="a",I24="as"),E23,IF(OR(I24="b",I24="bs"),E24,)))</f>
        <v>ΣΒΗΓΚΑΣ</v>
      </c>
      <c r="K23" s="221"/>
      <c r="L23" s="222"/>
      <c r="M23" s="222"/>
      <c r="N23" s="436"/>
      <c r="O23" s="436"/>
      <c r="P23" s="222"/>
      <c r="Q23" s="222"/>
      <c r="R23" s="205"/>
    </row>
    <row r="24" spans="1:18" s="49" customFormat="1" ht="9" customHeight="1">
      <c r="A24" s="293" t="s">
        <v>85</v>
      </c>
      <c r="B24" s="194">
        <f>IF($D24="","",VLOOKUP($D24,'b12 Si Q Draw Prep'!$A$7:$P$70,15))</f>
      </c>
      <c r="C24" s="194">
        <f>IF($D24="","",VLOOKUP($D24,'b12 Si Q Draw Prep'!$A$7:$P$70,16))</f>
      </c>
      <c r="D24" s="195"/>
      <c r="E24" s="215" t="s">
        <v>408</v>
      </c>
      <c r="F24" s="215">
        <f>IF($D24="","",VLOOKUP($D24,'b12 Si Q Draw Prep'!$A$7:$P$70,3))</f>
      </c>
      <c r="G24" s="215"/>
      <c r="H24" s="215">
        <f>IF($D24="","",VLOOKUP($D24,'b12 Si Q Draw Prep'!$A$7:$P$70,4))</f>
      </c>
      <c r="I24" s="294" t="s">
        <v>409</v>
      </c>
      <c r="J24" s="197"/>
      <c r="K24" s="212"/>
      <c r="L24" s="213" t="s">
        <v>300</v>
      </c>
      <c r="M24" s="221"/>
      <c r="N24" s="436"/>
      <c r="O24" s="436"/>
      <c r="P24" s="222"/>
      <c r="Q24" s="222"/>
      <c r="R24" s="205"/>
    </row>
    <row r="25" spans="1:18" s="49" customFormat="1" ht="9" customHeight="1">
      <c r="A25" s="207" t="s">
        <v>86</v>
      </c>
      <c r="B25" s="194">
        <f>IF($D25="","",VLOOKUP($D25,'b12 Si Q Draw Prep'!$A$7:$P$70,15))</f>
        <v>0</v>
      </c>
      <c r="C25" s="194">
        <f>IF($D25="","",VLOOKUP($D25,'b12 Si Q Draw Prep'!$A$7:$P$70,16))</f>
        <v>0</v>
      </c>
      <c r="D25" s="195">
        <v>39</v>
      </c>
      <c r="E25" s="215" t="str">
        <f>UPPER(IF($D25="","",VLOOKUP($D25,'b12 Si Q Draw Prep'!$A$7:$P$70,2)))</f>
        <v>ΤΟΤΙΕΦ</v>
      </c>
      <c r="F25" s="215" t="str">
        <f>IF($D25="","",VLOOKUP($D25,'b12 Si Q Draw Prep'!$A$7:$P$70,3))</f>
        <v>ΝΙΚΟΛΑΟΣ</v>
      </c>
      <c r="G25" s="215"/>
      <c r="H25" s="215" t="str">
        <f>IF($D25="","",VLOOKUP($D25,'b12 Si Q Draw Prep'!$A$7:$P$70,4))</f>
        <v>Ο.Α.ΞΑΝΘΗΣ</v>
      </c>
      <c r="I25" s="292"/>
      <c r="J25" s="213" t="s">
        <v>396</v>
      </c>
      <c r="K25" s="295"/>
      <c r="L25" s="197">
        <v>60.6</v>
      </c>
      <c r="M25" s="436"/>
      <c r="N25" s="436"/>
      <c r="O25" s="436"/>
      <c r="P25" s="222"/>
      <c r="Q25" s="222"/>
      <c r="R25" s="205"/>
    </row>
    <row r="26" spans="1:18" s="49" customFormat="1" ht="9" customHeight="1">
      <c r="A26" s="207" t="s">
        <v>87</v>
      </c>
      <c r="B26" s="194">
        <f>IF($D26="","",VLOOKUP($D26,'b12 Si Q Draw Prep'!$A$7:$P$70,15))</f>
        <v>0</v>
      </c>
      <c r="C26" s="194">
        <f>IF($D26="","",VLOOKUP($D26,'b12 Si Q Draw Prep'!$A$7:$P$70,16))</f>
        <v>3</v>
      </c>
      <c r="D26" s="195">
        <v>27</v>
      </c>
      <c r="E26" s="462" t="str">
        <f>UPPER(IF($D26="","",VLOOKUP($D26,'b12 Si Q Draw Prep'!$A$7:$P$70,2)))</f>
        <v>ΣΑΒΒΟΠΟΥΛΟΣ</v>
      </c>
      <c r="F26" s="462" t="str">
        <f>IF($D26="","",VLOOKUP($D26,'b12 Si Q Draw Prep'!$A$7:$P$70,3))</f>
        <v>ΣΑΒΒΑΣ</v>
      </c>
      <c r="G26" s="462"/>
      <c r="H26" s="462" t="str">
        <f>IF($D26="","",VLOOKUP($D26,'b12 Si Q Draw Prep'!$A$7:$P$70,4))</f>
        <v>Ο.Α.ΞΑΝΘΗΣ</v>
      </c>
      <c r="I26" s="294"/>
      <c r="J26" s="197">
        <v>42.42</v>
      </c>
      <c r="K26" s="222"/>
      <c r="L26" s="211" t="s">
        <v>14</v>
      </c>
      <c r="M26" s="455"/>
      <c r="N26" s="437">
        <f>UPPER(IF(OR(M26="a",M26="as"),L24,IF(OR(M26="b",M26="bs"),L28,)))</f>
      </c>
      <c r="O26" s="436"/>
      <c r="P26" s="222"/>
      <c r="Q26" s="222"/>
      <c r="R26" s="205"/>
    </row>
    <row r="27" spans="1:18" s="49" customFormat="1" ht="9" customHeight="1">
      <c r="A27" s="207" t="s">
        <v>88</v>
      </c>
      <c r="B27" s="194">
        <f>IF($D27="","",VLOOKUP($D27,'b12 Si Q Draw Prep'!$A$7:$P$70,15))</f>
        <v>0</v>
      </c>
      <c r="C27" s="194">
        <f>IF($D27="","",VLOOKUP($D27,'b12 Si Q Draw Prep'!$A$7:$P$70,16))</f>
        <v>17.799999237060547</v>
      </c>
      <c r="D27" s="195">
        <v>6</v>
      </c>
      <c r="E27" s="462" t="str">
        <f>UPPER(IF($D27="","",VLOOKUP($D27,'b12 Si Q Draw Prep'!$A$7:$P$70,2)))</f>
        <v>ΔΡΟΣΟΠΟΥΛΟΣ</v>
      </c>
      <c r="F27" s="215" t="str">
        <f>IF($D27="","",VLOOKUP($D27,'b12 Si Q Draw Prep'!$A$7:$P$70,3))</f>
        <v>ΑΝΤΩΝΙΟΣ</v>
      </c>
      <c r="G27" s="215"/>
      <c r="H27" s="215" t="str">
        <f>IF($D27="","",VLOOKUP($D27,'b12 Si Q Draw Prep'!$A$7:$P$70,4))</f>
        <v>Σ.Α.ΔΡΑΜΑΣ</v>
      </c>
      <c r="I27" s="292"/>
      <c r="J27" s="213" t="str">
        <f>UPPER(IF(OR(I28="a",I28="as"),E27,IF(OR(I28="b",I28="bs"),E28,)))</f>
        <v>ΔΡΟΣΟΠΟΥΛΟΣ</v>
      </c>
      <c r="K27" s="221"/>
      <c r="L27" s="296"/>
      <c r="M27" s="456"/>
      <c r="N27" s="437"/>
      <c r="O27" s="436"/>
      <c r="P27" s="222"/>
      <c r="Q27" s="222"/>
      <c r="R27" s="205"/>
    </row>
    <row r="28" spans="1:18" s="49" customFormat="1" ht="9" customHeight="1">
      <c r="A28" s="207" t="s">
        <v>89</v>
      </c>
      <c r="B28" s="194">
        <f>IF($D28="","",VLOOKUP($D28,'b12 Si Q Draw Prep'!$A$7:$P$70,15))</f>
      </c>
      <c r="C28" s="194">
        <f>IF($D28="","",VLOOKUP($D28,'b12 Si Q Draw Prep'!$A$7:$P$70,16))</f>
      </c>
      <c r="D28" s="195"/>
      <c r="E28" s="215" t="s">
        <v>408</v>
      </c>
      <c r="F28" s="215">
        <f>IF($D28="","",VLOOKUP($D28,'b12 Si Q Draw Prep'!$A$7:$P$70,3))</f>
      </c>
      <c r="G28" s="215"/>
      <c r="H28" s="215">
        <f>IF($D28="","",VLOOKUP($D28,'b12 Si Q Draw Prep'!$A$7:$P$70,4))</f>
      </c>
      <c r="I28" s="294" t="s">
        <v>409</v>
      </c>
      <c r="J28" s="197"/>
      <c r="K28" s="212"/>
      <c r="L28" s="213" t="s">
        <v>382</v>
      </c>
      <c r="M28" s="303"/>
      <c r="N28" s="436"/>
      <c r="O28" s="436"/>
      <c r="P28" s="222"/>
      <c r="Q28" s="222"/>
      <c r="R28" s="205"/>
    </row>
    <row r="29" spans="1:18" s="49" customFormat="1" ht="9" customHeight="1">
      <c r="A29" s="293" t="s">
        <v>90</v>
      </c>
      <c r="B29" s="194">
        <f>IF($D29="","",VLOOKUP($D29,'b12 Si Q Draw Prep'!$A$7:$P$70,15))</f>
        <v>0</v>
      </c>
      <c r="C29" s="194">
        <f>IF($D29="","",VLOOKUP($D29,'b12 Si Q Draw Prep'!$A$7:$P$70,16))</f>
        <v>0</v>
      </c>
      <c r="D29" s="195">
        <v>33</v>
      </c>
      <c r="E29" s="215" t="str">
        <f>UPPER(IF($D29="","",VLOOKUP($D29,'b12 Si Q Draw Prep'!$A$7:$P$70,2)))</f>
        <v>ΑΣΗΜΑΚΟΠΟΥΛΟΣ</v>
      </c>
      <c r="F29" s="215" t="str">
        <f>IF($D29="","",VLOOKUP($D29,'b12 Si Q Draw Prep'!$A$7:$P$70,3))</f>
        <v>ΒΑΣΙΛΕΙΟΣ</v>
      </c>
      <c r="G29" s="215"/>
      <c r="H29" s="215" t="str">
        <f>IF($D29="","",VLOOKUP($D29,'b12 Si Q Draw Prep'!$A$7:$P$70,4))</f>
        <v>Ο.Α.ΞΑΝΘΗΣ</v>
      </c>
      <c r="I29" s="292"/>
      <c r="J29" s="213" t="s">
        <v>382</v>
      </c>
      <c r="K29" s="230"/>
      <c r="L29" s="197" t="s">
        <v>412</v>
      </c>
      <c r="M29" s="222"/>
      <c r="N29" s="436"/>
      <c r="O29" s="436"/>
      <c r="P29" s="222"/>
      <c r="Q29" s="222"/>
      <c r="R29" s="205"/>
    </row>
    <row r="30" spans="1:18" s="49" customFormat="1" ht="9" customHeight="1">
      <c r="A30" s="233" t="s">
        <v>91</v>
      </c>
      <c r="B30" s="194">
        <f>IF($D30="","",VLOOKUP($D30,'b12 Si Q Draw Prep'!$A$7:$P$70,15))</f>
        <v>0</v>
      </c>
      <c r="C30" s="194">
        <f>IF($D30="","",VLOOKUP($D30,'b12 Si Q Draw Prep'!$A$7:$P$70,16))</f>
        <v>0.30000001192092896</v>
      </c>
      <c r="D30" s="195">
        <v>32</v>
      </c>
      <c r="E30" s="196" t="str">
        <f>UPPER(IF($D30="","",VLOOKUP($D30,'b12 Si Q Draw Prep'!$A$7:$P$70,2)))</f>
        <v>ΑΝΑΓΝΩΣΤΟΥ</v>
      </c>
      <c r="F30" s="196" t="str">
        <f>IF($D30="","",VLOOKUP($D30,'b12 Si Q Draw Prep'!$A$7:$P$70,3))</f>
        <v>ΔΗΜΗΤΡΙΟΣ</v>
      </c>
      <c r="G30" s="196"/>
      <c r="H30" s="196" t="str">
        <f>IF($D30="","",VLOOKUP($D30,'b12 Si Q Draw Prep'!$A$7:$P$70,4))</f>
        <v>Α.Ο.Α.ΚΑΒΑΛΑΣ</v>
      </c>
      <c r="I30" s="294"/>
      <c r="J30" s="197">
        <v>40.42</v>
      </c>
      <c r="K30" s="222"/>
      <c r="L30" s="222"/>
      <c r="M30" s="297"/>
      <c r="N30" s="436"/>
      <c r="O30" s="436"/>
      <c r="P30" s="222"/>
      <c r="Q30" s="222"/>
      <c r="R30" s="205"/>
    </row>
    <row r="31" spans="1:18" s="49" customFormat="1" ht="9" customHeight="1">
      <c r="A31" s="192" t="s">
        <v>92</v>
      </c>
      <c r="B31" s="194">
        <f>IF($D31="","",VLOOKUP($D31,'b12 Si Q Draw Prep'!$A$7:$P$70,15))</f>
        <v>0</v>
      </c>
      <c r="C31" s="194">
        <f>IF($D31="","",VLOOKUP($D31,'b12 Si Q Draw Prep'!$A$7:$P$70,16))</f>
        <v>17.600000381469727</v>
      </c>
      <c r="D31" s="195">
        <v>7</v>
      </c>
      <c r="E31" s="196" t="str">
        <f>UPPER(IF($D31="","",VLOOKUP($D31,'b12 Si Q Draw Prep'!$A$7:$P$70,2)))</f>
        <v>ΛΑΖΑΡΙΔΗΣ</v>
      </c>
      <c r="F31" s="196" t="str">
        <f>IF($D31="","",VLOOKUP($D31,'b12 Si Q Draw Prep'!$A$7:$P$70,3))</f>
        <v>ΚΥΡΙΑΚΟΣ</v>
      </c>
      <c r="G31" s="196"/>
      <c r="H31" s="196" t="str">
        <f>IF($D31="","",VLOOKUP($D31,'b12 Si Q Draw Prep'!$A$7:$P$70,4))</f>
        <v>Ο.Α.ΘΕΣΣΑΛΟΝΙΚΗΣ</v>
      </c>
      <c r="I31" s="292"/>
      <c r="J31" s="213" t="str">
        <f>UPPER(IF(OR(I32="a",I32="as"),E31,IF(OR(I32="b",I32="bs"),E32,)))</f>
        <v>ΛΑΖΑΡΙΔΗΣ</v>
      </c>
      <c r="K31" s="221"/>
      <c r="L31" s="222"/>
      <c r="M31" s="222"/>
      <c r="N31" s="436"/>
      <c r="O31" s="436"/>
      <c r="P31" s="222"/>
      <c r="Q31" s="222"/>
      <c r="R31" s="205"/>
    </row>
    <row r="32" spans="1:18" s="49" customFormat="1" ht="9" customHeight="1">
      <c r="A32" s="293" t="s">
        <v>93</v>
      </c>
      <c r="B32" s="194">
        <f>IF($D32="","",VLOOKUP($D32,'b12 Si Q Draw Prep'!$A$7:$P$70,15))</f>
      </c>
      <c r="C32" s="194">
        <f>IF($D32="","",VLOOKUP($D32,'b12 Si Q Draw Prep'!$A$7:$P$70,16))</f>
      </c>
      <c r="D32" s="195"/>
      <c r="E32" s="215" t="s">
        <v>408</v>
      </c>
      <c r="F32" s="215">
        <f>IF($D32="","",VLOOKUP($D32,'b12 Si Q Draw Prep'!$A$7:$P$70,3))</f>
      </c>
      <c r="G32" s="215"/>
      <c r="H32" s="215">
        <f>IF($D32="","",VLOOKUP($D32,'b12 Si Q Draw Prep'!$A$7:$P$70,4))</f>
      </c>
      <c r="I32" s="294" t="s">
        <v>409</v>
      </c>
      <c r="J32" s="197"/>
      <c r="K32" s="212"/>
      <c r="L32" s="213" t="s">
        <v>278</v>
      </c>
      <c r="M32" s="221"/>
      <c r="N32" s="436"/>
      <c r="O32" s="436"/>
      <c r="P32" s="222"/>
      <c r="Q32" s="222"/>
      <c r="R32" s="205"/>
    </row>
    <row r="33" spans="1:18" s="49" customFormat="1" ht="9" customHeight="1">
      <c r="A33" s="207" t="s">
        <v>94</v>
      </c>
      <c r="B33" s="194">
        <f>IF($D33="","",VLOOKUP($D33,'b12 Si Q Draw Prep'!$A$7:$P$70,15))</f>
      </c>
      <c r="C33" s="194">
        <f>IF($D33="","",VLOOKUP($D33,'b12 Si Q Draw Prep'!$A$7:$P$70,16))</f>
      </c>
      <c r="D33" s="195"/>
      <c r="E33" s="215" t="s">
        <v>408</v>
      </c>
      <c r="F33" s="215">
        <f>IF($D33="","",VLOOKUP($D33,'b12 Si Q Draw Prep'!$A$7:$P$70,3))</f>
      </c>
      <c r="G33" s="215"/>
      <c r="H33" s="215">
        <f>IF($D33="","",VLOOKUP($D33,'b12 Si Q Draw Prep'!$A$7:$P$70,4))</f>
      </c>
      <c r="I33" s="292"/>
      <c r="J33" s="213" t="str">
        <f>UPPER(IF(OR(I34="a",I34="as"),E33,IF(OR(I34="b",I34="bs"),E34,)))</f>
        <v>ΚΑΛΑΜΠΑΚΑΣ</v>
      </c>
      <c r="K33" s="295"/>
      <c r="L33" s="197" t="s">
        <v>412</v>
      </c>
      <c r="M33" s="436"/>
      <c r="N33" s="436"/>
      <c r="O33" s="436"/>
      <c r="P33" s="222"/>
      <c r="Q33" s="222"/>
      <c r="R33" s="205"/>
    </row>
    <row r="34" spans="1:18" s="49" customFormat="1" ht="9" customHeight="1">
      <c r="A34" s="207" t="s">
        <v>95</v>
      </c>
      <c r="B34" s="194">
        <f>IF($D34="","",VLOOKUP($D34,'b12 Si Q Draw Prep'!$A$7:$P$70,15))</f>
        <v>0</v>
      </c>
      <c r="C34" s="194">
        <f>IF($D34="","",VLOOKUP($D34,'b12 Si Q Draw Prep'!$A$7:$P$70,16))</f>
        <v>6.899999618530273</v>
      </c>
      <c r="D34" s="465">
        <v>20</v>
      </c>
      <c r="E34" s="462" t="str">
        <f>UPPER(IF($D34="","",VLOOKUP($D34,'b12 Si Q Draw Prep'!$A$7:$P$70,2)))</f>
        <v>ΚΑΛΑΜΠΑΚΑΣ</v>
      </c>
      <c r="F34" s="462" t="str">
        <f>IF($D34="","",VLOOKUP($D34,'b12 Si Q Draw Prep'!$A$7:$P$70,3))</f>
        <v>ΑΝΑΣΤΑΣΙΟΣ</v>
      </c>
      <c r="G34" s="462"/>
      <c r="H34" s="462" t="str">
        <f>IF($D34="","",VLOOKUP($D34,'b12 Si Q Draw Prep'!$A$7:$P$70,4))</f>
        <v>Α.Σ.Α.ΛΑΡΙΣΑΣ</v>
      </c>
      <c r="I34" s="294" t="s">
        <v>411</v>
      </c>
      <c r="J34" s="197" t="s">
        <v>410</v>
      </c>
      <c r="K34" s="222"/>
      <c r="L34" s="211" t="s">
        <v>14</v>
      </c>
      <c r="M34" s="455"/>
      <c r="N34" s="437">
        <f>UPPER(IF(OR(M34="a",M34="as"),L32,IF(OR(M34="b",M34="bs"),L36,)))</f>
      </c>
      <c r="O34" s="436"/>
      <c r="P34" s="222"/>
      <c r="Q34" s="222"/>
      <c r="R34" s="205"/>
    </row>
    <row r="35" spans="1:18" s="49" customFormat="1" ht="9" customHeight="1">
      <c r="A35" s="207" t="s">
        <v>96</v>
      </c>
      <c r="B35" s="194">
        <f>IF($D35="","",VLOOKUP($D35,'b12 Si Q Draw Prep'!$A$7:$P$70,15))</f>
        <v>0</v>
      </c>
      <c r="C35" s="194">
        <f>IF($D35="","",VLOOKUP($D35,'b12 Si Q Draw Prep'!$A$7:$P$70,16))</f>
        <v>14.800000190734863</v>
      </c>
      <c r="D35" s="195">
        <v>8</v>
      </c>
      <c r="E35" s="462" t="str">
        <f>UPPER(IF($D35="","",VLOOKUP($D35,'b12 Si Q Draw Prep'!$A$7:$P$70,2)))</f>
        <v>ΚΙΣΣΑΣ</v>
      </c>
      <c r="F35" s="215" t="str">
        <f>IF($D35="","",VLOOKUP($D35,'b12 Si Q Draw Prep'!$A$7:$P$70,3))</f>
        <v>ΧΡΗΣΤΟΣ-ΕΥΑΓΓΕΛΟΣ</v>
      </c>
      <c r="G35" s="215"/>
      <c r="H35" s="215" t="str">
        <f>IF($D35="","",VLOOKUP($D35,'b12 Si Q Draw Prep'!$A$7:$P$70,4))</f>
        <v>Α.Ο.ΣΙΚΥΩΝΟΣ ΚΙΑΤΟΥ</v>
      </c>
      <c r="I35" s="292"/>
      <c r="J35" s="213" t="str">
        <f>UPPER(IF(OR(I36="a",I36="as"),E35,IF(OR(I36="b",I36="bs"),E36,)))</f>
        <v>ΚΙΣΣΑΣ</v>
      </c>
      <c r="K35" s="221"/>
      <c r="L35" s="296"/>
      <c r="M35" s="456"/>
      <c r="N35" s="437"/>
      <c r="O35" s="436"/>
      <c r="P35" s="222"/>
      <c r="Q35" s="222"/>
      <c r="R35" s="205"/>
    </row>
    <row r="36" spans="1:18" s="49" customFormat="1" ht="9" customHeight="1">
      <c r="A36" s="207" t="s">
        <v>97</v>
      </c>
      <c r="B36" s="194">
        <f>IF($D36="","",VLOOKUP($D36,'b12 Si Q Draw Prep'!$A$7:$P$70,15))</f>
      </c>
      <c r="C36" s="194">
        <f>IF($D36="","",VLOOKUP($D36,'b12 Si Q Draw Prep'!$A$7:$P$70,16))</f>
      </c>
      <c r="D36" s="195"/>
      <c r="E36" s="215" t="s">
        <v>408</v>
      </c>
      <c r="F36" s="215">
        <f>IF($D36="","",VLOOKUP($D36,'b12 Si Q Draw Prep'!$A$7:$P$70,3))</f>
      </c>
      <c r="G36" s="215"/>
      <c r="H36" s="215">
        <f>IF($D36="","",VLOOKUP($D36,'b12 Si Q Draw Prep'!$A$7:$P$70,4))</f>
      </c>
      <c r="I36" s="294" t="s">
        <v>409</v>
      </c>
      <c r="J36" s="197"/>
      <c r="K36" s="212"/>
      <c r="L36" s="213" t="s">
        <v>351</v>
      </c>
      <c r="M36" s="303"/>
      <c r="N36" s="436"/>
      <c r="O36" s="436"/>
      <c r="P36" s="222"/>
      <c r="Q36" s="222"/>
      <c r="R36" s="205"/>
    </row>
    <row r="37" spans="1:18" s="49" customFormat="1" ht="9" customHeight="1">
      <c r="A37" s="293" t="s">
        <v>98</v>
      </c>
      <c r="B37" s="194">
        <f>IF($D37="","",VLOOKUP($D37,'b12 Si Q Draw Prep'!$A$7:$P$70,15))</f>
      </c>
      <c r="C37" s="194">
        <f>IF($D37="","",VLOOKUP($D37,'b12 Si Q Draw Prep'!$A$7:$P$70,16))</f>
      </c>
      <c r="D37" s="195"/>
      <c r="E37" s="215" t="s">
        <v>408</v>
      </c>
      <c r="F37" s="215">
        <f>IF($D37="","",VLOOKUP($D37,'b12 Si Q Draw Prep'!$A$7:$P$70,3))</f>
      </c>
      <c r="G37" s="215"/>
      <c r="H37" s="215">
        <f>IF($D37="","",VLOOKUP($D37,'b12 Si Q Draw Prep'!$A$7:$P$70,4))</f>
      </c>
      <c r="I37" s="292"/>
      <c r="J37" s="213" t="str">
        <f>UPPER(IF(OR(I38="a",I38="as"),E37,IF(OR(I38="b",I38="bs"),E38,)))</f>
        <v>ΚΑΡΚΑΝΗΣ</v>
      </c>
      <c r="K37" s="230"/>
      <c r="L37" s="197">
        <v>61.6</v>
      </c>
      <c r="M37" s="222"/>
      <c r="N37" s="436"/>
      <c r="O37" s="436"/>
      <c r="P37" s="222"/>
      <c r="Q37" s="222"/>
      <c r="R37" s="205"/>
    </row>
    <row r="38" spans="1:18" s="49" customFormat="1" ht="9" customHeight="1">
      <c r="A38" s="233" t="s">
        <v>99</v>
      </c>
      <c r="B38" s="194">
        <f>IF($D38="","",VLOOKUP($D38,'b12 Si Q Draw Prep'!$A$7:$P$70,15))</f>
        <v>0</v>
      </c>
      <c r="C38" s="194">
        <f>IF($D38="","",VLOOKUP($D38,'b12 Si Q Draw Prep'!$A$7:$P$70,16))</f>
        <v>6.300000190734863</v>
      </c>
      <c r="D38" s="465">
        <v>21</v>
      </c>
      <c r="E38" s="196" t="str">
        <f>UPPER(IF($D38="","",VLOOKUP($D38,'b12 Si Q Draw Prep'!$A$7:$P$70,2)))</f>
        <v>ΚΑΡΚΑΝΗΣ</v>
      </c>
      <c r="F38" s="196" t="str">
        <f>IF($D38="","",VLOOKUP($D38,'b12 Si Q Draw Prep'!$A$7:$P$70,3))</f>
        <v>ΚΩΝΣΤΑΝΤΙΝΟΣ</v>
      </c>
      <c r="G38" s="196"/>
      <c r="H38" s="196" t="str">
        <f>IF($D38="","",VLOOKUP($D38,'b12 Si Q Draw Prep'!$A$7:$P$70,4))</f>
        <v>Α.Ο.Α.ΦΙΛΟΘΕΗΣ</v>
      </c>
      <c r="I38" s="294" t="s">
        <v>411</v>
      </c>
      <c r="J38" s="197" t="s">
        <v>410</v>
      </c>
      <c r="K38" s="222"/>
      <c r="L38" s="222"/>
      <c r="M38" s="297"/>
      <c r="N38" s="436"/>
      <c r="O38" s="436"/>
      <c r="P38" s="222"/>
      <c r="Q38" s="222"/>
      <c r="R38" s="205"/>
    </row>
    <row r="39" spans="1:18" s="49" customFormat="1" ht="9" customHeight="1">
      <c r="A39" s="192" t="s">
        <v>100</v>
      </c>
      <c r="B39" s="194">
        <f>IF($D39="","",VLOOKUP($D39,'b12 Si Q Draw Prep'!$A$7:$P$70,15))</f>
        <v>0</v>
      </c>
      <c r="C39" s="194">
        <f>IF($D39="","",VLOOKUP($D39,'b12 Si Q Draw Prep'!$A$7:$P$70,16))</f>
        <v>14.600000381469727</v>
      </c>
      <c r="D39" s="195">
        <v>9</v>
      </c>
      <c r="E39" s="196" t="str">
        <f>UPPER(IF($D39="","",VLOOKUP($D39,'b12 Si Q Draw Prep'!$A$7:$P$70,2)))</f>
        <v>ΜΠΑΛΤΖΟΠΟΥΛΟΣ</v>
      </c>
      <c r="F39" s="196" t="str">
        <f>IF($D39="","",VLOOKUP($D39,'b12 Si Q Draw Prep'!$A$7:$P$70,3))</f>
        <v>ΒΑΣΙΛΕΙΟΣ</v>
      </c>
      <c r="G39" s="196"/>
      <c r="H39" s="196" t="str">
        <f>IF($D39="","",VLOOKUP($D39,'b12 Si Q Draw Prep'!$A$7:$P$70,4))</f>
        <v>Ο.Α.ΕΥΟΣΜΟΥ ΘΕΣΣΑΛΟΝΙΚΗΣ</v>
      </c>
      <c r="I39" s="292"/>
      <c r="J39" s="213" t="str">
        <f>UPPER(IF(OR(I40="a",I40="as"),E39,IF(OR(I40="b",I40="bs"),E40,)))</f>
        <v>ΜΠΑΛΤΖΟΠΟΥΛΟΣ</v>
      </c>
      <c r="K39" s="221"/>
      <c r="L39" s="222"/>
      <c r="M39" s="222"/>
      <c r="N39" s="436"/>
      <c r="O39" s="436"/>
      <c r="P39" s="222"/>
      <c r="Q39" s="222"/>
      <c r="R39" s="205"/>
    </row>
    <row r="40" spans="1:18" s="49" customFormat="1" ht="9" customHeight="1">
      <c r="A40" s="293" t="s">
        <v>101</v>
      </c>
      <c r="B40" s="194">
        <f>IF($D40="","",VLOOKUP($D40,'b12 Si Q Draw Prep'!$A$7:$P$70,15))</f>
      </c>
      <c r="C40" s="194">
        <f>IF($D40="","",VLOOKUP($D40,'b12 Si Q Draw Prep'!$A$7:$P$70,16))</f>
      </c>
      <c r="D40" s="195"/>
      <c r="E40" s="215" t="s">
        <v>408</v>
      </c>
      <c r="F40" s="215">
        <f>IF($D40="","",VLOOKUP($D40,'b12 Si Q Draw Prep'!$A$7:$P$70,3))</f>
      </c>
      <c r="G40" s="215"/>
      <c r="H40" s="215">
        <f>IF($D40="","",VLOOKUP($D40,'b12 Si Q Draw Prep'!$A$7:$P$70,4))</f>
      </c>
      <c r="I40" s="294" t="s">
        <v>409</v>
      </c>
      <c r="J40" s="197"/>
      <c r="K40" s="212"/>
      <c r="L40" s="213" t="s">
        <v>313</v>
      </c>
      <c r="M40" s="221"/>
      <c r="N40" s="436"/>
      <c r="O40" s="436"/>
      <c r="P40" s="222"/>
      <c r="Q40" s="222"/>
      <c r="R40" s="205"/>
    </row>
    <row r="41" spans="1:18" s="49" customFormat="1" ht="9" customHeight="1">
      <c r="A41" s="207" t="s">
        <v>102</v>
      </c>
      <c r="B41" s="194">
        <f>IF($D41="","",VLOOKUP($D41,'b12 Si Q Draw Prep'!$A$7:$P$70,15))</f>
        <v>0</v>
      </c>
      <c r="C41" s="194">
        <f>IF($D41="","",VLOOKUP($D41,'b12 Si Q Draw Prep'!$A$7:$P$70,16))</f>
        <v>0</v>
      </c>
      <c r="D41" s="195">
        <v>38</v>
      </c>
      <c r="E41" s="215" t="str">
        <f>UPPER(IF($D41="","",VLOOKUP($D41,'b12 Si Q Draw Prep'!$A$7:$P$70,2)))</f>
        <v>ΠΕΝΤΖΟΥΡΙΔΗΣ</v>
      </c>
      <c r="F41" s="215" t="str">
        <f>IF($D41="","",VLOOKUP($D41,'b12 Si Q Draw Prep'!$A$7:$P$70,3))</f>
        <v>ΒΑΣΙΛΕΙΟΣ</v>
      </c>
      <c r="G41" s="215"/>
      <c r="H41" s="215" t="str">
        <f>IF($D41="","",VLOOKUP($D41,'b12 Si Q Draw Prep'!$A$7:$P$70,4))</f>
        <v>Ο.Α.ΞΑΝΘΗΣ</v>
      </c>
      <c r="I41" s="292"/>
      <c r="J41" s="213" t="s">
        <v>363</v>
      </c>
      <c r="K41" s="295"/>
      <c r="L41" s="197" t="s">
        <v>413</v>
      </c>
      <c r="M41" s="436"/>
      <c r="N41" s="436"/>
      <c r="O41" s="436"/>
      <c r="P41" s="222"/>
      <c r="Q41" s="222"/>
      <c r="R41" s="205"/>
    </row>
    <row r="42" spans="1:18" s="49" customFormat="1" ht="9" customHeight="1">
      <c r="A42" s="207" t="s">
        <v>103</v>
      </c>
      <c r="B42" s="194">
        <f>IF($D42="","",VLOOKUP($D42,'b12 Si Q Draw Prep'!$A$7:$P$70,15))</f>
        <v>0</v>
      </c>
      <c r="C42" s="194">
        <f>IF($D42="","",VLOOKUP($D42,'b12 Si Q Draw Prep'!$A$7:$P$70,16))</f>
        <v>3</v>
      </c>
      <c r="D42" s="195">
        <v>26</v>
      </c>
      <c r="E42" s="462" t="str">
        <f>UPPER(IF($D42="","",VLOOKUP($D42,'b12 Si Q Draw Prep'!$A$7:$P$70,2)))</f>
        <v>ΚΥΡΠΟΓΛΟΥ</v>
      </c>
      <c r="F42" s="462" t="str">
        <f>IF($D42="","",VLOOKUP($D42,'b12 Si Q Draw Prep'!$A$7:$P$70,3))</f>
        <v>ΧΡΗΣΤΟΣ</v>
      </c>
      <c r="G42" s="462"/>
      <c r="H42" s="462" t="str">
        <f>IF($D42="","",VLOOKUP($D42,'b12 Si Q Draw Prep'!$A$7:$P$70,4))</f>
        <v>Ο.Α.ΞΑΝΘΗΣ</v>
      </c>
      <c r="I42" s="464"/>
      <c r="J42" s="197">
        <v>40.53</v>
      </c>
      <c r="K42" s="222"/>
      <c r="L42" s="211" t="s">
        <v>14</v>
      </c>
      <c r="M42" s="455"/>
      <c r="N42" s="437">
        <f>UPPER(IF(OR(M42="a",M42="as"),L40,IF(OR(M42="b",M42="bs"),L44,)))</f>
      </c>
      <c r="O42" s="436"/>
      <c r="P42" s="222"/>
      <c r="Q42" s="222"/>
      <c r="R42" s="205"/>
    </row>
    <row r="43" spans="1:18" s="49" customFormat="1" ht="9" customHeight="1">
      <c r="A43" s="207" t="s">
        <v>104</v>
      </c>
      <c r="B43" s="194">
        <f>IF($D43="","",VLOOKUP($D43,'b12 Si Q Draw Prep'!$A$7:$P$70,15))</f>
        <v>0</v>
      </c>
      <c r="C43" s="194">
        <f>IF($D43="","",VLOOKUP($D43,'b12 Si Q Draw Prep'!$A$7:$P$70,16))</f>
        <v>14.300000190734863</v>
      </c>
      <c r="D43" s="195">
        <v>10</v>
      </c>
      <c r="E43" s="462" t="str">
        <f>UPPER(IF($D43="","",VLOOKUP($D43,'b12 Si Q Draw Prep'!$A$7:$P$70,2)))</f>
        <v>ΜΑΜΑΛΗΣ</v>
      </c>
      <c r="F43" s="215" t="str">
        <f>IF($D43="","",VLOOKUP($D43,'b12 Si Q Draw Prep'!$A$7:$P$70,3))</f>
        <v>ΟΔΥΣΣΕΑΣ</v>
      </c>
      <c r="G43" s="215"/>
      <c r="H43" s="215" t="str">
        <f>IF($D43="","",VLOOKUP($D43,'b12 Si Q Draw Prep'!$A$7:$P$70,4))</f>
        <v>Ο.Α.ΣΟΥΔΑΣ</v>
      </c>
      <c r="I43" s="292"/>
      <c r="J43" s="213" t="str">
        <f>UPPER(IF(OR(I44="a",I44="as"),E43,IF(OR(I44="b",I44="bs"),E44,)))</f>
        <v>ΜΑΜΑΛΗΣ</v>
      </c>
      <c r="K43" s="221"/>
      <c r="L43" s="296"/>
      <c r="M43" s="456"/>
      <c r="N43" s="437"/>
      <c r="O43" s="436"/>
      <c r="P43" s="222"/>
      <c r="Q43" s="222"/>
      <c r="R43" s="205"/>
    </row>
    <row r="44" spans="1:18" s="49" customFormat="1" ht="9" customHeight="1">
      <c r="A44" s="207" t="s">
        <v>105</v>
      </c>
      <c r="B44" s="194">
        <f>IF($D44="","",VLOOKUP($D44,'b12 Si Q Draw Prep'!$A$7:$P$70,15))</f>
      </c>
      <c r="C44" s="194">
        <f>IF($D44="","",VLOOKUP($D44,'b12 Si Q Draw Prep'!$A$7:$P$70,16))</f>
      </c>
      <c r="D44" s="195"/>
      <c r="E44" s="215" t="s">
        <v>408</v>
      </c>
      <c r="F44" s="215">
        <f>IF($D44="","",VLOOKUP($D44,'b12 Si Q Draw Prep'!$A$7:$P$70,3))</f>
      </c>
      <c r="G44" s="215"/>
      <c r="H44" s="215">
        <f>IF($D44="","",VLOOKUP($D44,'b12 Si Q Draw Prep'!$A$7:$P$70,4))</f>
      </c>
      <c r="I44" s="294" t="s">
        <v>409</v>
      </c>
      <c r="J44" s="197"/>
      <c r="K44" s="212"/>
      <c r="L44" s="213" t="s">
        <v>316</v>
      </c>
      <c r="M44" s="303"/>
      <c r="N44" s="436"/>
      <c r="O44" s="436"/>
      <c r="P44" s="222"/>
      <c r="Q44" s="222"/>
      <c r="R44" s="205"/>
    </row>
    <row r="45" spans="1:18" s="49" customFormat="1" ht="9" customHeight="1">
      <c r="A45" s="293" t="s">
        <v>106</v>
      </c>
      <c r="B45" s="194">
        <f>IF($D45="","",VLOOKUP($D45,'b12 Si Q Draw Prep'!$A$7:$P$70,15))</f>
        <v>0</v>
      </c>
      <c r="C45" s="194">
        <f>IF($D45="","",VLOOKUP($D45,'b12 Si Q Draw Prep'!$A$7:$P$70,16))</f>
        <v>0</v>
      </c>
      <c r="D45" s="195">
        <v>36</v>
      </c>
      <c r="E45" s="215" t="str">
        <f>UPPER(IF($D45="","",VLOOKUP($D45,'b12 Si Q Draw Prep'!$A$7:$P$70,2)))</f>
        <v>ΛΑΖΑΡΙΔΗΣ</v>
      </c>
      <c r="F45" s="215" t="str">
        <f>IF($D45="","",VLOOKUP($D45,'b12 Si Q Draw Prep'!$A$7:$P$70,3))</f>
        <v>ΝΙΚΟΛΟ</v>
      </c>
      <c r="G45" s="215"/>
      <c r="H45" s="215" t="str">
        <f>IF($D45="","",VLOOKUP($D45,'b12 Si Q Draw Prep'!$A$7:$P$70,4))</f>
        <v>Α.Ο.ΚΑΒΑΛΑΣ ΜΑΚΕΔΟΝΙΚΟΣ</v>
      </c>
      <c r="I45" s="292"/>
      <c r="J45" s="213">
        <f>UPPER(IF(OR(I46="a",I46="as"),E45,IF(OR(I46="b",I46="bs"),E46,)))</f>
      </c>
      <c r="K45" s="230"/>
      <c r="L45" s="197" t="s">
        <v>412</v>
      </c>
      <c r="M45" s="222"/>
      <c r="N45" s="436"/>
      <c r="O45" s="436"/>
      <c r="P45" s="222"/>
      <c r="Q45" s="222"/>
      <c r="R45" s="205"/>
    </row>
    <row r="46" spans="1:18" s="49" customFormat="1" ht="9" customHeight="1">
      <c r="A46" s="233" t="s">
        <v>107</v>
      </c>
      <c r="B46" s="194">
        <f>IF($D46="","",VLOOKUP($D46,'b12 Si Q Draw Prep'!$A$7:$P$70,15))</f>
        <v>0</v>
      </c>
      <c r="C46" s="194">
        <f>IF($D46="","",VLOOKUP($D46,'b12 Si Q Draw Prep'!$A$7:$P$70,16))</f>
        <v>2.799999952316284</v>
      </c>
      <c r="D46" s="195">
        <v>29</v>
      </c>
      <c r="E46" s="196" t="str">
        <f>UPPER(IF($D46="","",VLOOKUP($D46,'b12 Si Q Draw Prep'!$A$7:$P$70,2)))</f>
        <v>ΣΙΡΠΟΣ</v>
      </c>
      <c r="F46" s="196" t="str">
        <f>IF($D46="","",VLOOKUP($D46,'b12 Si Q Draw Prep'!$A$7:$P$70,3))</f>
        <v>ΑΛΕΞΙΟΣ</v>
      </c>
      <c r="G46" s="196"/>
      <c r="H46" s="196" t="str">
        <f>IF($D46="","",VLOOKUP($D46,'b12 Si Q Draw Prep'!$A$7:$P$70,4))</f>
        <v>Σ.Α.ΘΕΣΣΑΛΟΝΙΚΗΣ</v>
      </c>
      <c r="I46" s="294"/>
      <c r="J46" s="197" t="s">
        <v>410</v>
      </c>
      <c r="K46" s="222"/>
      <c r="L46" s="222"/>
      <c r="M46" s="297"/>
      <c r="N46" s="436"/>
      <c r="O46" s="436"/>
      <c r="P46" s="222"/>
      <c r="Q46" s="222"/>
      <c r="R46" s="205"/>
    </row>
    <row r="47" spans="1:18" s="49" customFormat="1" ht="9" customHeight="1">
      <c r="A47" s="192" t="s">
        <v>108</v>
      </c>
      <c r="B47" s="194">
        <f>IF($D47="","",VLOOKUP($D47,'b12 Si Q Draw Prep'!$A$7:$P$70,15))</f>
        <v>0</v>
      </c>
      <c r="C47" s="194">
        <f>IF($D47="","",VLOOKUP($D47,'b12 Si Q Draw Prep'!$A$7:$P$70,16))</f>
        <v>11.600000381469727</v>
      </c>
      <c r="D47" s="195">
        <v>11</v>
      </c>
      <c r="E47" s="196" t="str">
        <f>UPPER(IF($D47="","",VLOOKUP($D47,'b12 Si Q Draw Prep'!$A$7:$P$70,2)))</f>
        <v>ΑΞΙΑΡΗΣ</v>
      </c>
      <c r="F47" s="196" t="str">
        <f>IF($D47="","",VLOOKUP($D47,'b12 Si Q Draw Prep'!$A$7:$P$70,3))</f>
        <v>ΓΙΩΡΓΟΣ</v>
      </c>
      <c r="G47" s="196"/>
      <c r="H47" s="196" t="str">
        <f>IF($D47="","",VLOOKUP($D47,'b12 Si Q Draw Prep'!$A$7:$P$70,4))</f>
        <v>ΣΕΡΡΑΪΚΟΣ Ο.Α.</v>
      </c>
      <c r="I47" s="292"/>
      <c r="J47" s="213" t="str">
        <f>UPPER(IF(OR(I48="a",I48="as"),E47,IF(OR(I48="b",I48="bs"),E48,)))</f>
        <v>ΑΞΙΑΡΗΣ</v>
      </c>
      <c r="K47" s="221"/>
      <c r="L47" s="222"/>
      <c r="M47" s="222"/>
      <c r="N47" s="436"/>
      <c r="O47" s="436"/>
      <c r="P47" s="222"/>
      <c r="Q47" s="222"/>
      <c r="R47" s="205"/>
    </row>
    <row r="48" spans="1:18" s="49" customFormat="1" ht="9" customHeight="1">
      <c r="A48" s="293" t="s">
        <v>109</v>
      </c>
      <c r="B48" s="194">
        <f>IF($D48="","",VLOOKUP($D48,'b12 Si Q Draw Prep'!$A$7:$P$70,15))</f>
      </c>
      <c r="C48" s="194">
        <f>IF($D48="","",VLOOKUP($D48,'b12 Si Q Draw Prep'!$A$7:$P$70,16))</f>
      </c>
      <c r="D48" s="195"/>
      <c r="E48" s="215" t="s">
        <v>408</v>
      </c>
      <c r="F48" s="215">
        <f>IF($D48="","",VLOOKUP($D48,'b12 Si Q Draw Prep'!$A$7:$P$70,3))</f>
      </c>
      <c r="G48" s="215"/>
      <c r="H48" s="215">
        <f>IF($D48="","",VLOOKUP($D48,'b12 Si Q Draw Prep'!$A$7:$P$70,4))</f>
      </c>
      <c r="I48" s="294" t="s">
        <v>409</v>
      </c>
      <c r="J48" s="197"/>
      <c r="K48" s="212"/>
      <c r="L48" s="213" t="s">
        <v>343</v>
      </c>
      <c r="M48" s="221"/>
      <c r="N48" s="436"/>
      <c r="O48" s="436"/>
      <c r="P48" s="222"/>
      <c r="Q48" s="222"/>
      <c r="R48" s="205"/>
    </row>
    <row r="49" spans="1:18" s="49" customFormat="1" ht="9" customHeight="1">
      <c r="A49" s="207" t="s">
        <v>110</v>
      </c>
      <c r="B49" s="194">
        <f>IF($D49="","",VLOOKUP($D49,'b12 Si Q Draw Prep'!$A$7:$P$70,15))</f>
      </c>
      <c r="C49" s="194">
        <f>IF($D49="","",VLOOKUP($D49,'b12 Si Q Draw Prep'!$A$7:$P$70,16))</f>
      </c>
      <c r="D49" s="195"/>
      <c r="E49" s="215" t="s">
        <v>408</v>
      </c>
      <c r="F49" s="215">
        <f>IF($D49="","",VLOOKUP($D49,'b12 Si Q Draw Prep'!$A$7:$P$70,3))</f>
      </c>
      <c r="G49" s="215"/>
      <c r="H49" s="215">
        <f>IF($D49="","",VLOOKUP($D49,'b12 Si Q Draw Prep'!$A$7:$P$70,4))</f>
      </c>
      <c r="I49" s="292"/>
      <c r="J49" s="213" t="str">
        <f>UPPER(IF(OR(I50="a",I50="as"),E49,IF(OR(I50="b",I50="bs"),E50,)))</f>
        <v>ΚΟΥΣΤΕΡΙΔΗΣ</v>
      </c>
      <c r="K49" s="295"/>
      <c r="L49" s="197" t="s">
        <v>414</v>
      </c>
      <c r="M49" s="436"/>
      <c r="N49" s="436"/>
      <c r="O49" s="436"/>
      <c r="P49" s="222"/>
      <c r="Q49" s="222"/>
      <c r="R49" s="205"/>
    </row>
    <row r="50" spans="1:18" s="49" customFormat="1" ht="9" customHeight="1">
      <c r="A50" s="207" t="s">
        <v>111</v>
      </c>
      <c r="B50" s="194">
        <f>IF($D50="","",VLOOKUP($D50,'b12 Si Q Draw Prep'!$A$7:$P$70,15))</f>
        <v>0</v>
      </c>
      <c r="C50" s="194">
        <f>IF($D50="","",VLOOKUP($D50,'b12 Si Q Draw Prep'!$A$7:$P$70,16))</f>
        <v>7.900000095367432</v>
      </c>
      <c r="D50" s="465">
        <v>18</v>
      </c>
      <c r="E50" s="462" t="str">
        <f>UPPER(IF($D50="","",VLOOKUP($D50,'b12 Si Q Draw Prep'!$A$7:$P$70,2)))</f>
        <v>ΚΟΥΣΤΕΡΙΔΗΣ</v>
      </c>
      <c r="F50" s="462" t="str">
        <f>IF($D50="","",VLOOKUP($D50,'b12 Si Q Draw Prep'!$A$7:$P$70,3))</f>
        <v>ΡΑΦΑΗΛ</v>
      </c>
      <c r="G50" s="462"/>
      <c r="H50" s="462" t="str">
        <f>IF($D50="","",VLOOKUP($D50,'b12 Si Q Draw Prep'!$A$7:$P$70,4))</f>
        <v>Ο.Α.ΕΥΟΣΜΟΥ ΘΕΣΣΑΛΟΝΙΚΗΣ</v>
      </c>
      <c r="I50" s="294" t="s">
        <v>411</v>
      </c>
      <c r="J50" s="197" t="s">
        <v>410</v>
      </c>
      <c r="K50" s="222"/>
      <c r="L50" s="211" t="s">
        <v>14</v>
      </c>
      <c r="M50" s="455"/>
      <c r="N50" s="437">
        <f>UPPER(IF(OR(M50="a",M50="as"),L48,IF(OR(M50="b",M50="bs"),L52,)))</f>
      </c>
      <c r="O50" s="436"/>
      <c r="P50" s="222"/>
      <c r="Q50" s="222"/>
      <c r="R50" s="205"/>
    </row>
    <row r="51" spans="1:18" s="49" customFormat="1" ht="9" customHeight="1">
      <c r="A51" s="207" t="s">
        <v>112</v>
      </c>
      <c r="B51" s="194">
        <f>IF($D51="","",VLOOKUP($D51,'b12 Si Q Draw Prep'!$A$7:$P$70,15))</f>
        <v>0</v>
      </c>
      <c r="C51" s="194">
        <f>IF($D51="","",VLOOKUP($D51,'b12 Si Q Draw Prep'!$A$7:$P$70,16))</f>
        <v>11.600000381469727</v>
      </c>
      <c r="D51" s="195">
        <v>12</v>
      </c>
      <c r="E51" s="462" t="str">
        <f>UPPER(IF($D51="","",VLOOKUP($D51,'b12 Si Q Draw Prep'!$A$7:$P$70,2)))</f>
        <v>ΜΠΑΤΙΚΟΣ</v>
      </c>
      <c r="F51" s="215" t="str">
        <f>IF($D51="","",VLOOKUP($D51,'b12 Si Q Draw Prep'!$A$7:$P$70,3))</f>
        <v>ΕΥΑΓΓΕΛΟΣ</v>
      </c>
      <c r="G51" s="215"/>
      <c r="H51" s="215" t="str">
        <f>IF($D51="","",VLOOKUP($D51,'b12 Si Q Draw Prep'!$A$7:$P$70,4))</f>
        <v>Α.Ο.Α.ΚΑΒΑΛΑΣ</v>
      </c>
      <c r="I51" s="292"/>
      <c r="J51" s="213" t="str">
        <f>UPPER(IF(OR(I52="a",I52="as"),E51,IF(OR(I52="b",I52="bs"),E52,)))</f>
        <v>ΜΠΑΤΙΚΟΣ</v>
      </c>
      <c r="K51" s="221"/>
      <c r="L51" s="296"/>
      <c r="M51" s="456"/>
      <c r="N51" s="437"/>
      <c r="O51" s="436"/>
      <c r="P51" s="222"/>
      <c r="Q51" s="222"/>
      <c r="R51" s="205"/>
    </row>
    <row r="52" spans="1:18" s="49" customFormat="1" ht="9" customHeight="1">
      <c r="A52" s="207" t="s">
        <v>113</v>
      </c>
      <c r="B52" s="194">
        <f>IF($D52="","",VLOOKUP($D52,'b12 Si Q Draw Prep'!$A$7:$P$70,15))</f>
      </c>
      <c r="C52" s="194">
        <f>IF($D52="","",VLOOKUP($D52,'b12 Si Q Draw Prep'!$A$7:$P$70,16))</f>
      </c>
      <c r="D52" s="195"/>
      <c r="E52" s="215" t="s">
        <v>408</v>
      </c>
      <c r="F52" s="215">
        <f>IF($D52="","",VLOOKUP($D52,'b12 Si Q Draw Prep'!$A$7:$P$70,3))</f>
      </c>
      <c r="G52" s="215"/>
      <c r="H52" s="215">
        <f>IF($D52="","",VLOOKUP($D52,'b12 Si Q Draw Prep'!$A$7:$P$70,4))</f>
      </c>
      <c r="I52" s="294" t="s">
        <v>409</v>
      </c>
      <c r="J52" s="197"/>
      <c r="K52" s="212"/>
      <c r="L52" s="213" t="s">
        <v>419</v>
      </c>
      <c r="M52" s="303"/>
      <c r="N52" s="436"/>
      <c r="O52" s="436"/>
      <c r="P52" s="222"/>
      <c r="Q52" s="222"/>
      <c r="R52" s="205"/>
    </row>
    <row r="53" spans="1:18" s="49" customFormat="1" ht="9" customHeight="1">
      <c r="A53" s="293" t="s">
        <v>114</v>
      </c>
      <c r="B53" s="194">
        <f>IF($D53="","",VLOOKUP($D53,'b12 Si Q Draw Prep'!$A$7:$P$70,15))</f>
      </c>
      <c r="C53" s="194">
        <f>IF($D53="","",VLOOKUP($D53,'b12 Si Q Draw Prep'!$A$7:$P$70,16))</f>
      </c>
      <c r="D53" s="195"/>
      <c r="E53" s="215" t="s">
        <v>408</v>
      </c>
      <c r="F53" s="215">
        <f>IF($D53="","",VLOOKUP($D53,'b12 Si Q Draw Prep'!$A$7:$P$70,3))</f>
      </c>
      <c r="G53" s="215"/>
      <c r="H53" s="215">
        <f>IF($D53="","",VLOOKUP($D53,'b12 Si Q Draw Prep'!$A$7:$P$70,4))</f>
      </c>
      <c r="I53" s="292"/>
      <c r="J53" s="213" t="str">
        <f>UPPER(IF(OR(I54="a",I54="as"),E53,IF(OR(I54="b",I54="bs"),E54,)))</f>
        <v>ΤΣΑΛΑΠΑΤΑΣ</v>
      </c>
      <c r="K53" s="230"/>
      <c r="L53" s="197">
        <v>60.6</v>
      </c>
      <c r="M53" s="222"/>
      <c r="N53" s="436"/>
      <c r="O53" s="436"/>
      <c r="P53" s="222"/>
      <c r="Q53" s="222"/>
      <c r="R53" s="205"/>
    </row>
    <row r="54" spans="1:18" s="49" customFormat="1" ht="9" customHeight="1">
      <c r="A54" s="233" t="s">
        <v>115</v>
      </c>
      <c r="B54" s="194">
        <f>IF($D54="","",VLOOKUP($D54,'b12 Si Q Draw Prep'!$A$7:$P$70,15))</f>
        <v>0</v>
      </c>
      <c r="C54" s="194">
        <f>IF($D54="","",VLOOKUP($D54,'b12 Si Q Draw Prep'!$A$7:$P$70,16))</f>
        <v>3.299999952316284</v>
      </c>
      <c r="D54" s="465">
        <v>25</v>
      </c>
      <c r="E54" s="196" t="str">
        <f>UPPER(IF($D54="","",VLOOKUP($D54,'b12 Si Q Draw Prep'!$A$7:$P$70,2)))</f>
        <v>ΤΣΑΛΑΠΑΤΑΣ</v>
      </c>
      <c r="F54" s="196" t="str">
        <f>IF($D54="","",VLOOKUP($D54,'b12 Si Q Draw Prep'!$A$7:$P$70,3))</f>
        <v>ΚΩΝΣΤΑΝΤΙΝΟΣ</v>
      </c>
      <c r="G54" s="196"/>
      <c r="H54" s="196" t="str">
        <f>IF($D54="","",VLOOKUP($D54,'b12 Si Q Draw Prep'!$A$7:$P$70,4))</f>
        <v>Ο.Α.ΚΑΒΑΛΑΣ ΑΛΕΞΑΝΔΡΟΣ</v>
      </c>
      <c r="I54" s="294" t="s">
        <v>411</v>
      </c>
      <c r="J54" s="197" t="s">
        <v>410</v>
      </c>
      <c r="K54" s="222"/>
      <c r="L54" s="222"/>
      <c r="M54" s="297"/>
      <c r="N54" s="436"/>
      <c r="O54" s="436"/>
      <c r="P54" s="222"/>
      <c r="Q54" s="222"/>
      <c r="R54" s="205"/>
    </row>
    <row r="55" spans="1:18" s="49" customFormat="1" ht="9" customHeight="1">
      <c r="A55" s="192" t="s">
        <v>116</v>
      </c>
      <c r="B55" s="194">
        <f>IF($D55="","",VLOOKUP($D55,'b12 Si Q Draw Prep'!$A$7:$P$70,15))</f>
        <v>0</v>
      </c>
      <c r="C55" s="194">
        <f>IF($D55="","",VLOOKUP($D55,'b12 Si Q Draw Prep'!$A$7:$P$70,16))</f>
        <v>10.899999618530273</v>
      </c>
      <c r="D55" s="195">
        <v>13</v>
      </c>
      <c r="E55" s="196" t="str">
        <f>UPPER(IF($D55="","",VLOOKUP($D55,'b12 Si Q Draw Prep'!$A$7:$P$70,2)))</f>
        <v>ΜΠΟΥΡΤΖΑΛΑΣ</v>
      </c>
      <c r="F55" s="196" t="str">
        <f>IF($D55="","",VLOOKUP($D55,'b12 Si Q Draw Prep'!$A$7:$P$70,3))</f>
        <v>ΗΛΙΑΣ-ΜΑΡΙΟΣ</v>
      </c>
      <c r="G55" s="196"/>
      <c r="H55" s="196" t="str">
        <f>IF($D55="","",VLOOKUP($D55,'b12 Si Q Draw Prep'!$A$7:$P$70,4))</f>
        <v>ΦΘΙΩΤΙΚΟΣ Ο.Α.</v>
      </c>
      <c r="I55" s="292"/>
      <c r="J55" s="213" t="str">
        <f>UPPER(IF(OR(I56="a",I56="as"),E55,IF(OR(I56="b",I56="bs"),E56,)))</f>
        <v>ΜΠΟΥΡΤΖΑΛΑΣ</v>
      </c>
      <c r="K55" s="221"/>
      <c r="L55" s="222"/>
      <c r="M55" s="222"/>
      <c r="N55" s="436"/>
      <c r="O55" s="436"/>
      <c r="P55" s="222"/>
      <c r="Q55" s="222"/>
      <c r="R55" s="205"/>
    </row>
    <row r="56" spans="1:18" s="49" customFormat="1" ht="9" customHeight="1">
      <c r="A56" s="293" t="s">
        <v>117</v>
      </c>
      <c r="B56" s="194">
        <f>IF($D56="","",VLOOKUP($D56,'b12 Si Q Draw Prep'!$A$7:$P$70,15))</f>
      </c>
      <c r="C56" s="194">
        <f>IF($D56="","",VLOOKUP($D56,'b12 Si Q Draw Prep'!$A$7:$P$70,16))</f>
      </c>
      <c r="D56" s="195"/>
      <c r="E56" s="215" t="s">
        <v>408</v>
      </c>
      <c r="F56" s="215">
        <f>IF($D56="","",VLOOKUP($D56,'b12 Si Q Draw Prep'!$A$7:$P$70,3))</f>
      </c>
      <c r="G56" s="215"/>
      <c r="H56" s="215">
        <f>IF($D56="","",VLOOKUP($D56,'b12 Si Q Draw Prep'!$A$7:$P$70,4))</f>
      </c>
      <c r="I56" s="294" t="s">
        <v>409</v>
      </c>
      <c r="J56" s="197"/>
      <c r="K56" s="212"/>
      <c r="L56" s="213" t="s">
        <v>326</v>
      </c>
      <c r="M56" s="221"/>
      <c r="N56" s="436"/>
      <c r="O56" s="436"/>
      <c r="P56" s="222"/>
      <c r="Q56" s="222"/>
      <c r="R56" s="205"/>
    </row>
    <row r="57" spans="1:18" s="49" customFormat="1" ht="9" customHeight="1">
      <c r="A57" s="207" t="s">
        <v>118</v>
      </c>
      <c r="B57" s="194">
        <f>IF($D57="","",VLOOKUP($D57,'b12 Si Q Draw Prep'!$A$7:$P$70,15))</f>
      </c>
      <c r="C57" s="194">
        <f>IF($D57="","",VLOOKUP($D57,'b12 Si Q Draw Prep'!$A$7:$P$70,16))</f>
      </c>
      <c r="D57" s="195"/>
      <c r="E57" s="215" t="s">
        <v>408</v>
      </c>
      <c r="F57" s="215">
        <f>IF($D57="","",VLOOKUP($D57,'b12 Si Q Draw Prep'!$A$7:$P$70,3))</f>
      </c>
      <c r="G57" s="215"/>
      <c r="H57" s="215">
        <f>IF($D57="","",VLOOKUP($D57,'b12 Si Q Draw Prep'!$A$7:$P$70,4))</f>
      </c>
      <c r="I57" s="292"/>
      <c r="J57" s="213" t="str">
        <f>UPPER(IF(OR(I58="a",I58="as"),E57,IF(OR(I58="b",I58="bs"),E58,)))</f>
        <v>ΚΩΝΣΤΑΝΤΙΝΙΔΗΣ</v>
      </c>
      <c r="K57" s="295"/>
      <c r="L57" s="197">
        <v>61.64</v>
      </c>
      <c r="M57" s="436"/>
      <c r="N57" s="436"/>
      <c r="O57" s="436"/>
      <c r="P57" s="222"/>
      <c r="Q57" s="222"/>
      <c r="R57" s="205"/>
    </row>
    <row r="58" spans="1:18" s="49" customFormat="1" ht="9" customHeight="1">
      <c r="A58" s="207" t="s">
        <v>119</v>
      </c>
      <c r="B58" s="194">
        <f>IF($D58="","",VLOOKUP($D58,'b12 Si Q Draw Prep'!$A$7:$P$70,15))</f>
        <v>0</v>
      </c>
      <c r="C58" s="194">
        <f>IF($D58="","",VLOOKUP($D58,'b12 Si Q Draw Prep'!$A$7:$P$70,16))</f>
        <v>4.300000190734863</v>
      </c>
      <c r="D58" s="465">
        <v>23</v>
      </c>
      <c r="E58" s="462" t="str">
        <f>UPPER(IF($D58="","",VLOOKUP($D58,'b12 Si Q Draw Prep'!$A$7:$P$70,2)))</f>
        <v>ΚΩΝΣΤΑΝΤΙΝΙΔΗΣ</v>
      </c>
      <c r="F58" s="462" t="str">
        <f>IF($D58="","",VLOOKUP($D58,'b12 Si Q Draw Prep'!$A$7:$P$70,3))</f>
        <v>ΗΛΙΑΣ</v>
      </c>
      <c r="G58" s="462"/>
      <c r="H58" s="462" t="str">
        <f>IF($D58="","",VLOOKUP($D58,'b12 Si Q Draw Prep'!$A$7:$P$70,4))</f>
        <v>Σ.Α.ΣΕΡΡΩΝ</v>
      </c>
      <c r="I58" s="294" t="s">
        <v>411</v>
      </c>
      <c r="J58" s="197" t="s">
        <v>410</v>
      </c>
      <c r="K58" s="222"/>
      <c r="L58" s="211" t="s">
        <v>14</v>
      </c>
      <c r="M58" s="455"/>
      <c r="N58" s="437">
        <f>UPPER(IF(OR(M58="a",M58="as"),L56,IF(OR(M58="b",M58="bs"),L60,)))</f>
      </c>
      <c r="O58" s="436"/>
      <c r="P58" s="222"/>
      <c r="Q58" s="222"/>
      <c r="R58" s="205"/>
    </row>
    <row r="59" spans="1:18" s="49" customFormat="1" ht="9" customHeight="1">
      <c r="A59" s="207" t="s">
        <v>120</v>
      </c>
      <c r="B59" s="194">
        <f>IF($D59="","",VLOOKUP($D59,'b12 Si Q Draw Prep'!$A$7:$P$70,15))</f>
        <v>0</v>
      </c>
      <c r="C59" s="194">
        <f>IF($D59="","",VLOOKUP($D59,'b12 Si Q Draw Prep'!$A$7:$P$70,16))</f>
        <v>9.399999618530273</v>
      </c>
      <c r="D59" s="195">
        <v>14</v>
      </c>
      <c r="E59" s="462" t="str">
        <f>UPPER(IF($D59="","",VLOOKUP($D59,'b12 Si Q Draw Prep'!$A$7:$P$70,2)))</f>
        <v>ΓΑΒΡΑΣ</v>
      </c>
      <c r="F59" s="215" t="str">
        <f>IF($D59="","",VLOOKUP($D59,'b12 Si Q Draw Prep'!$A$7:$P$70,3))</f>
        <v>ΚΥΡΙΑΚΟΣ</v>
      </c>
      <c r="G59" s="215"/>
      <c r="H59" s="215" t="str">
        <f>IF($D59="","",VLOOKUP($D59,'b12 Si Q Draw Prep'!$A$7:$P$70,4))</f>
        <v>Ο.Α.ΑΡΙΔΑΙΑΣ</v>
      </c>
      <c r="I59" s="292"/>
      <c r="J59" s="213" t="str">
        <f>UPPER(IF(OR(I60="a",I60="as"),E59,IF(OR(I60="b",I60="bs"),E60,)))</f>
        <v>ΓΑΒΡΑΣ</v>
      </c>
      <c r="K59" s="221"/>
      <c r="L59" s="296"/>
      <c r="M59" s="456"/>
      <c r="N59" s="437"/>
      <c r="O59" s="436"/>
      <c r="P59" s="222"/>
      <c r="Q59" s="222"/>
      <c r="R59" s="205"/>
    </row>
    <row r="60" spans="1:18" s="49" customFormat="1" ht="9" customHeight="1">
      <c r="A60" s="207" t="s">
        <v>121</v>
      </c>
      <c r="B60" s="194">
        <f>IF($D60="","",VLOOKUP($D60,'b12 Si Q Draw Prep'!$A$7:$P$70,15))</f>
      </c>
      <c r="C60" s="194">
        <f>IF($D60="","",VLOOKUP($D60,'b12 Si Q Draw Prep'!$A$7:$P$70,16))</f>
      </c>
      <c r="D60" s="195"/>
      <c r="E60" s="215" t="s">
        <v>408</v>
      </c>
      <c r="F60" s="215">
        <f>IF($D60="","",VLOOKUP($D60,'b12 Si Q Draw Prep'!$A$7:$P$70,3))</f>
      </c>
      <c r="G60" s="215"/>
      <c r="H60" s="215">
        <f>IF($D60="","",VLOOKUP($D60,'b12 Si Q Draw Prep'!$A$7:$P$70,4))</f>
      </c>
      <c r="I60" s="294" t="s">
        <v>409</v>
      </c>
      <c r="J60" s="197"/>
      <c r="K60" s="212"/>
      <c r="L60" s="213" t="s">
        <v>330</v>
      </c>
      <c r="M60" s="303"/>
      <c r="N60" s="436"/>
      <c r="O60" s="436"/>
      <c r="P60" s="222"/>
      <c r="Q60" s="222"/>
      <c r="R60" s="205"/>
    </row>
    <row r="61" spans="1:18" s="49" customFormat="1" ht="9" customHeight="1">
      <c r="A61" s="293" t="s">
        <v>122</v>
      </c>
      <c r="B61" s="194">
        <f>IF($D61="","",VLOOKUP($D61,'b12 Si Q Draw Prep'!$A$7:$P$70,15))</f>
        <v>0</v>
      </c>
      <c r="C61" s="194">
        <f>IF($D61="","",VLOOKUP($D61,'b12 Si Q Draw Prep'!$A$7:$P$70,16))</f>
        <v>0</v>
      </c>
      <c r="D61" s="195">
        <v>34</v>
      </c>
      <c r="E61" s="215" t="str">
        <f>UPPER(IF($D61="","",VLOOKUP($D61,'b12 Si Q Draw Prep'!$A$7:$P$70,2)))</f>
        <v>ΙΩΑΝΝΟΥ</v>
      </c>
      <c r="F61" s="215" t="str">
        <f>IF($D61="","",VLOOKUP($D61,'b12 Si Q Draw Prep'!$A$7:$P$70,3))</f>
        <v>ΡΑΦΑΗΛ</v>
      </c>
      <c r="G61" s="215"/>
      <c r="H61" s="215" t="str">
        <f>IF($D61="","",VLOOKUP($D61,'b12 Si Q Draw Prep'!$A$7:$P$70,4))</f>
        <v>Ο.Α.ΞΑΝΘΗΣ</v>
      </c>
      <c r="I61" s="292"/>
      <c r="J61" s="213" t="s">
        <v>378</v>
      </c>
      <c r="K61" s="230"/>
      <c r="L61" s="197" t="s">
        <v>422</v>
      </c>
      <c r="M61" s="222"/>
      <c r="N61" s="436"/>
      <c r="O61" s="436"/>
      <c r="P61" s="222"/>
      <c r="Q61" s="222"/>
      <c r="R61" s="205"/>
    </row>
    <row r="62" spans="1:18" s="49" customFormat="1" ht="9" customHeight="1">
      <c r="A62" s="233" t="s">
        <v>123</v>
      </c>
      <c r="B62" s="194">
        <f>IF($D62="","",VLOOKUP($D62,'b12 Si Q Draw Prep'!$A$7:$P$70,15))</f>
        <v>0</v>
      </c>
      <c r="C62" s="194">
        <f>IF($D62="","",VLOOKUP($D62,'b12 Si Q Draw Prep'!$A$7:$P$70,16))</f>
        <v>0.5</v>
      </c>
      <c r="D62" s="195">
        <v>31</v>
      </c>
      <c r="E62" s="196" t="str">
        <f>UPPER(IF($D62="","",VLOOKUP($D62,'b12 Si Q Draw Prep'!$A$7:$P$70,2)))</f>
        <v>ΚΑΛΙΦΑΤΙΔΗΣ</v>
      </c>
      <c r="F62" s="196" t="str">
        <f>IF($D62="","",VLOOKUP($D62,'b12 Si Q Draw Prep'!$A$7:$P$70,3))</f>
        <v>ΧΡΗΣΤΟΣ</v>
      </c>
      <c r="G62" s="196"/>
      <c r="H62" s="196" t="str">
        <f>IF($D62="","",VLOOKUP($D62,'b12 Si Q Draw Prep'!$A$7:$P$70,4))</f>
        <v>Ο.Α.ΑΛΕΞΑΝΔΡΟΥΠΟΛΗΣ</v>
      </c>
      <c r="I62" s="294"/>
      <c r="J62" s="197" t="s">
        <v>412</v>
      </c>
      <c r="K62" s="222"/>
      <c r="L62" s="222"/>
      <c r="M62" s="297"/>
      <c r="N62" s="436"/>
      <c r="O62" s="436"/>
      <c r="P62" s="222"/>
      <c r="Q62" s="222"/>
      <c r="R62" s="205"/>
    </row>
    <row r="63" spans="1:18" s="49" customFormat="1" ht="9" customHeight="1">
      <c r="A63" s="192" t="s">
        <v>124</v>
      </c>
      <c r="B63" s="194">
        <f>IF($D63="","",VLOOKUP($D63,'b12 Si Q Draw Prep'!$A$7:$P$70,15))</f>
        <v>0</v>
      </c>
      <c r="C63" s="194">
        <f>IF($D63="","",VLOOKUP($D63,'b12 Si Q Draw Prep'!$A$7:$P$70,16))</f>
        <v>8.899999618530273</v>
      </c>
      <c r="D63" s="195">
        <v>15</v>
      </c>
      <c r="E63" s="196" t="str">
        <f>UPPER(IF($D63="","",VLOOKUP($D63,'b12 Si Q Draw Prep'!$A$7:$P$70,2)))</f>
        <v>ΖΛΑΤΙΝΗΣ</v>
      </c>
      <c r="F63" s="196" t="str">
        <f>IF($D63="","",VLOOKUP($D63,'b12 Si Q Draw Prep'!$A$7:$P$70,3))</f>
        <v>ΙΩΑΝΝΗΣ</v>
      </c>
      <c r="G63" s="196"/>
      <c r="H63" s="196" t="str">
        <f>IF($D63="","",VLOOKUP($D63,'b12 Si Q Draw Prep'!$A$7:$P$70,4))</f>
        <v>Ο.Α.ΞΑΝΘΗΣ</v>
      </c>
      <c r="I63" s="292"/>
      <c r="J63" s="213" t="str">
        <f>UPPER(IF(OR(I64="a",I64="as"),E63,IF(OR(I64="b",I64="bs"),E64,)))</f>
        <v>ΖΛΑΤΙΝΗΣ</v>
      </c>
      <c r="K63" s="221"/>
      <c r="L63" s="222"/>
      <c r="M63" s="222"/>
      <c r="N63" s="436"/>
      <c r="O63" s="436"/>
      <c r="P63" s="222"/>
      <c r="Q63" s="222"/>
      <c r="R63" s="205"/>
    </row>
    <row r="64" spans="1:18" s="49" customFormat="1" ht="9" customHeight="1">
      <c r="A64" s="293" t="s">
        <v>125</v>
      </c>
      <c r="B64" s="194">
        <f>IF($D64="","",VLOOKUP($D64,'b12 Si Q Draw Prep'!$A$7:$P$70,15))</f>
      </c>
      <c r="C64" s="194">
        <f>IF($D64="","",VLOOKUP($D64,'b12 Si Q Draw Prep'!$A$7:$P$70,16))</f>
      </c>
      <c r="D64" s="195"/>
      <c r="E64" s="215" t="s">
        <v>408</v>
      </c>
      <c r="F64" s="215">
        <f>IF($D64="","",VLOOKUP($D64,'b12 Si Q Draw Prep'!$A$7:$P$70,3))</f>
      </c>
      <c r="G64" s="215"/>
      <c r="H64" s="215">
        <f>IF($D64="","",VLOOKUP($D64,'b12 Si Q Draw Prep'!$A$7:$P$70,4))</f>
      </c>
      <c r="I64" s="294" t="s">
        <v>409</v>
      </c>
      <c r="J64" s="197"/>
      <c r="K64" s="212"/>
      <c r="L64" s="213" t="s">
        <v>333</v>
      </c>
      <c r="M64" s="221"/>
      <c r="N64" s="436"/>
      <c r="O64" s="436"/>
      <c r="P64" s="222"/>
      <c r="Q64" s="222"/>
      <c r="R64" s="205"/>
    </row>
    <row r="65" spans="1:18" s="49" customFormat="1" ht="9" customHeight="1">
      <c r="A65" s="207" t="s">
        <v>126</v>
      </c>
      <c r="B65" s="194">
        <f>IF($D65="","",VLOOKUP($D65,'b12 Si Q Draw Prep'!$A$7:$P$70,15))</f>
      </c>
      <c r="C65" s="194">
        <f>IF($D65="","",VLOOKUP($D65,'b12 Si Q Draw Prep'!$A$7:$P$70,16))</f>
      </c>
      <c r="D65" s="195"/>
      <c r="E65" s="215" t="s">
        <v>408</v>
      </c>
      <c r="F65" s="215">
        <f>IF($D65="","",VLOOKUP($D65,'b12 Si Q Draw Prep'!$A$7:$P$70,3))</f>
      </c>
      <c r="G65" s="215"/>
      <c r="H65" s="215">
        <f>IF($D65="","",VLOOKUP($D65,'b12 Si Q Draw Prep'!$A$7:$P$70,4))</f>
      </c>
      <c r="I65" s="292"/>
      <c r="J65" s="213" t="str">
        <f>UPPER(IF(OR(I66="a",I66="as"),E65,IF(OR(I66="b",I66="bs"),E66,)))</f>
        <v>ΝΟΤΑΣ</v>
      </c>
      <c r="K65" s="295"/>
      <c r="L65" s="197" t="s">
        <v>412</v>
      </c>
      <c r="M65" s="436"/>
      <c r="N65" s="436"/>
      <c r="O65" s="436"/>
      <c r="P65" s="222"/>
      <c r="Q65" s="222"/>
      <c r="R65" s="205"/>
    </row>
    <row r="66" spans="1:18" s="49" customFormat="1" ht="9" customHeight="1">
      <c r="A66" s="207" t="s">
        <v>127</v>
      </c>
      <c r="B66" s="194">
        <f>IF($D66="","",VLOOKUP($D66,'b12 Si Q Draw Prep'!$A$7:$P$70,15))</f>
        <v>0</v>
      </c>
      <c r="C66" s="194">
        <f>IF($D66="","",VLOOKUP($D66,'b12 Si Q Draw Prep'!$A$7:$P$70,16))</f>
        <v>4.349999904632568</v>
      </c>
      <c r="D66" s="465">
        <v>22</v>
      </c>
      <c r="E66" s="462" t="str">
        <f>UPPER(IF($D66="","",VLOOKUP($D66,'b12 Si Q Draw Prep'!$A$7:$P$70,2)))</f>
        <v>ΝΟΤΑΣ</v>
      </c>
      <c r="F66" s="462" t="str">
        <f>IF($D66="","",VLOOKUP($D66,'b12 Si Q Draw Prep'!$A$7:$P$70,3))</f>
        <v>ΚΩΝΣΤΑΝΤΙΝΟΣ</v>
      </c>
      <c r="G66" s="462"/>
      <c r="H66" s="462" t="str">
        <f>IF($D66="","",VLOOKUP($D66,'b12 Si Q Draw Prep'!$A$7:$P$70,4))</f>
        <v>Ο.Α.ΘΕΣΣΑΛΟΝΙΚΗΣ</v>
      </c>
      <c r="I66" s="294" t="s">
        <v>411</v>
      </c>
      <c r="J66" s="197" t="s">
        <v>410</v>
      </c>
      <c r="K66" s="222"/>
      <c r="L66" s="211" t="s">
        <v>14</v>
      </c>
      <c r="M66" s="455"/>
      <c r="N66" s="437">
        <f>UPPER(IF(OR(M66="a",M66="as"),L64,IF(OR(M66="b",M66="bs"),L68,)))</f>
      </c>
      <c r="O66" s="436"/>
      <c r="P66" s="222"/>
      <c r="Q66" s="222"/>
      <c r="R66" s="205"/>
    </row>
    <row r="67" spans="1:18" s="49" customFormat="1" ht="9" customHeight="1">
      <c r="A67" s="207" t="s">
        <v>128</v>
      </c>
      <c r="B67" s="194">
        <f>IF($D67="","",VLOOKUP($D67,'b12 Si Q Draw Prep'!$A$7:$P$70,15))</f>
        <v>0</v>
      </c>
      <c r="C67" s="194">
        <f>IF($D67="","",VLOOKUP($D67,'b12 Si Q Draw Prep'!$A$7:$P$70,16))</f>
        <v>8.600000381469727</v>
      </c>
      <c r="D67" s="195">
        <v>16</v>
      </c>
      <c r="E67" s="462" t="str">
        <f>UPPER(IF($D67="","",VLOOKUP($D67,'b12 Si Q Draw Prep'!$A$7:$P$70,2)))</f>
        <v>ΡΑΠΤΗΣ </v>
      </c>
      <c r="F67" s="215" t="str">
        <f>IF($D67="","",VLOOKUP($D67,'b12 Si Q Draw Prep'!$A$7:$P$70,3))</f>
        <v>ΔΗΜΟΣ</v>
      </c>
      <c r="G67" s="215"/>
      <c r="H67" s="215" t="str">
        <f>IF($D67="","",VLOOKUP($D67,'b12 Si Q Draw Prep'!$A$7:$P$70,4))</f>
        <v>Ο.Α.ΚΑΒΑΛΑΣ ΑΛΕΞΑΝΔΡΟΣ</v>
      </c>
      <c r="I67" s="292"/>
      <c r="J67" s="213" t="str">
        <f>UPPER(IF(OR(I68="a",I68="as"),E67,IF(OR(I68="b",I68="bs"),E68,)))</f>
        <v>ΡΑΠΤΗΣ </v>
      </c>
      <c r="K67" s="221"/>
      <c r="L67" s="296"/>
      <c r="M67" s="456"/>
      <c r="N67" s="437"/>
      <c r="O67" s="436"/>
      <c r="P67" s="222"/>
      <c r="Q67" s="222"/>
      <c r="R67" s="205"/>
    </row>
    <row r="68" spans="1:18" s="49" customFormat="1" ht="9" customHeight="1">
      <c r="A68" s="207" t="s">
        <v>129</v>
      </c>
      <c r="B68" s="194">
        <f>IF($D68="","",VLOOKUP($D68,'b12 Si Q Draw Prep'!$A$7:$P$70,15))</f>
      </c>
      <c r="C68" s="194">
        <f>IF($D68="","",VLOOKUP($D68,'b12 Si Q Draw Prep'!$A$7:$P$70,16))</f>
      </c>
      <c r="D68" s="195"/>
      <c r="E68" s="215" t="s">
        <v>408</v>
      </c>
      <c r="F68" s="215">
        <f>IF($D68="","",VLOOKUP($D68,'b12 Si Q Draw Prep'!$A$7:$P$70,3))</f>
      </c>
      <c r="G68" s="215"/>
      <c r="H68" s="215">
        <f>IF($D68="","",VLOOKUP($D68,'b12 Si Q Draw Prep'!$A$7:$P$70,4))</f>
      </c>
      <c r="I68" s="294" t="s">
        <v>409</v>
      </c>
      <c r="J68" s="197"/>
      <c r="K68" s="212"/>
      <c r="L68" s="213" t="s">
        <v>421</v>
      </c>
      <c r="M68" s="303"/>
      <c r="N68" s="436"/>
      <c r="O68" s="436"/>
      <c r="P68" s="222"/>
      <c r="Q68" s="222"/>
      <c r="R68" s="205"/>
    </row>
    <row r="69" spans="1:18" s="49" customFormat="1" ht="9" customHeight="1">
      <c r="A69" s="293" t="s">
        <v>130</v>
      </c>
      <c r="B69" s="194">
        <f>IF($D69="","",VLOOKUP($D69,'b12 Si Q Draw Prep'!$A$7:$P$70,15))</f>
        <v>0</v>
      </c>
      <c r="C69" s="194">
        <f>IF($D69="","",VLOOKUP($D69,'b12 Si Q Draw Prep'!$A$7:$P$70,16))</f>
        <v>0</v>
      </c>
      <c r="D69" s="195">
        <v>37</v>
      </c>
      <c r="E69" s="215" t="str">
        <f>UPPER(IF($D69="","",VLOOKUP($D69,'b12 Si Q Draw Prep'!$A$7:$P$70,2)))</f>
        <v>ΛΙΤΣΟΣ</v>
      </c>
      <c r="F69" s="215" t="str">
        <f>IF($D69="","",VLOOKUP($D69,'b12 Si Q Draw Prep'!$A$7:$P$70,3))</f>
        <v>ΜΙΧΑΛΗΣ</v>
      </c>
      <c r="G69" s="215"/>
      <c r="H69" s="215" t="str">
        <f>IF($D69="","",VLOOKUP($D69,'b12 Si Q Draw Prep'!$A$7:$P$70,4))</f>
        <v>Ο.Α.ΞΑΝΘΗΣ</v>
      </c>
      <c r="I69" s="292"/>
      <c r="J69" s="213" t="s">
        <v>368</v>
      </c>
      <c r="K69" s="230"/>
      <c r="L69" s="197">
        <v>61.6</v>
      </c>
      <c r="M69" s="222"/>
      <c r="N69" s="222"/>
      <c r="O69" s="222"/>
      <c r="P69" s="222"/>
      <c r="Q69" s="222"/>
      <c r="R69" s="205"/>
    </row>
    <row r="70" spans="1:18" s="49" customFormat="1" ht="9" customHeight="1">
      <c r="A70" s="233" t="s">
        <v>131</v>
      </c>
      <c r="B70" s="194">
        <f>IF($D70="","",VLOOKUP($D70,'b12 Si Q Draw Prep'!$A$7:$P$70,15))</f>
        <v>0</v>
      </c>
      <c r="C70" s="194">
        <f>IF($D70="","",VLOOKUP($D70,'b12 Si Q Draw Prep'!$A$7:$P$70,16))</f>
        <v>2.8999998569488525</v>
      </c>
      <c r="D70" s="195">
        <v>28</v>
      </c>
      <c r="E70" s="196" t="str">
        <f>UPPER(IF($D70="","",VLOOKUP($D70,'b12 Si Q Draw Prep'!$A$7:$P$70,2)))</f>
        <v>ΓΡΗΓΟΡΙΑΔΗΣ</v>
      </c>
      <c r="F70" s="196" t="str">
        <f>IF($D70="","",VLOOKUP($D70,'b12 Si Q Draw Prep'!$A$7:$P$70,3))</f>
        <v>ΕΥΡΙΠΙΔΗΣ</v>
      </c>
      <c r="G70" s="196"/>
      <c r="H70" s="196" t="str">
        <f>IF($D70="","",VLOOKUP($D70,'b12 Si Q Draw Prep'!$A$7:$P$70,4))</f>
        <v>Ο.Α.ΤΟΥΜΠΑΣ</v>
      </c>
      <c r="I70" s="294"/>
      <c r="J70" s="197">
        <v>40.4</v>
      </c>
      <c r="K70" s="222"/>
      <c r="L70" s="222"/>
      <c r="M70" s="297"/>
      <c r="N70" s="222"/>
      <c r="O70" s="222"/>
      <c r="P70" s="222"/>
      <c r="Q70" s="222"/>
      <c r="R70" s="205"/>
    </row>
    <row r="71" spans="1:18" s="49" customFormat="1" ht="6" customHeight="1">
      <c r="A71" s="298"/>
      <c r="B71" s="299"/>
      <c r="C71" s="299"/>
      <c r="D71" s="300"/>
      <c r="E71" s="301"/>
      <c r="F71" s="301"/>
      <c r="G71" s="302"/>
      <c r="H71" s="301"/>
      <c r="I71" s="303"/>
      <c r="J71" s="222"/>
      <c r="K71" s="222"/>
      <c r="L71" s="222"/>
      <c r="M71" s="297"/>
      <c r="N71" s="222"/>
      <c r="O71" s="222"/>
      <c r="P71" s="222"/>
      <c r="Q71" s="222"/>
      <c r="R71" s="205"/>
    </row>
    <row r="72" spans="1:17" s="19" customFormat="1" ht="10.5" customHeight="1">
      <c r="A72" s="243" t="s">
        <v>52</v>
      </c>
      <c r="B72" s="244"/>
      <c r="C72" s="245"/>
      <c r="D72" s="304" t="s">
        <v>53</v>
      </c>
      <c r="E72" s="305" t="s">
        <v>54</v>
      </c>
      <c r="F72" s="304" t="s">
        <v>53</v>
      </c>
      <c r="G72" s="248" t="s">
        <v>54</v>
      </c>
      <c r="H72" s="306"/>
      <c r="I72" s="304" t="s">
        <v>53</v>
      </c>
      <c r="J72" s="247" t="s">
        <v>55</v>
      </c>
      <c r="K72" s="250"/>
      <c r="L72" s="247" t="s">
        <v>56</v>
      </c>
      <c r="M72" s="251"/>
      <c r="N72" s="252" t="s">
        <v>57</v>
      </c>
      <c r="O72" s="252"/>
      <c r="P72" s="253"/>
      <c r="Q72" s="254"/>
    </row>
    <row r="73" spans="1:17" s="19" customFormat="1" ht="9" customHeight="1">
      <c r="A73" s="256" t="s">
        <v>58</v>
      </c>
      <c r="B73" s="255"/>
      <c r="C73" s="257"/>
      <c r="D73" s="258">
        <v>1</v>
      </c>
      <c r="E73" s="458" t="s">
        <v>285</v>
      </c>
      <c r="F73" s="258">
        <v>9</v>
      </c>
      <c r="G73" s="460" t="s">
        <v>313</v>
      </c>
      <c r="H73" s="73"/>
      <c r="I73" s="260" t="s">
        <v>59</v>
      </c>
      <c r="J73" s="255"/>
      <c r="K73" s="261"/>
      <c r="L73" s="255"/>
      <c r="M73" s="262"/>
      <c r="N73" s="263" t="s">
        <v>60</v>
      </c>
      <c r="O73" s="264"/>
      <c r="P73" s="264"/>
      <c r="Q73" s="265"/>
    </row>
    <row r="74" spans="1:17" s="19" customFormat="1" ht="9" customHeight="1">
      <c r="A74" s="256" t="s">
        <v>61</v>
      </c>
      <c r="B74" s="255"/>
      <c r="C74" s="257"/>
      <c r="D74" s="258">
        <v>2</v>
      </c>
      <c r="E74" s="459" t="s">
        <v>288</v>
      </c>
      <c r="F74" s="258">
        <v>10</v>
      </c>
      <c r="G74" s="461" t="s">
        <v>316</v>
      </c>
      <c r="H74" s="73"/>
      <c r="I74" s="260" t="s">
        <v>62</v>
      </c>
      <c r="J74" s="255"/>
      <c r="K74" s="261"/>
      <c r="L74" s="255"/>
      <c r="M74" s="262"/>
      <c r="N74" s="266"/>
      <c r="O74" s="267"/>
      <c r="P74" s="268"/>
      <c r="Q74" s="269"/>
    </row>
    <row r="75" spans="1:17" s="19" customFormat="1" ht="9" customHeight="1">
      <c r="A75" s="270" t="s">
        <v>63</v>
      </c>
      <c r="B75" s="268"/>
      <c r="C75" s="271"/>
      <c r="D75" s="258">
        <v>3</v>
      </c>
      <c r="E75" s="459" t="s">
        <v>292</v>
      </c>
      <c r="F75" s="258">
        <v>11</v>
      </c>
      <c r="G75" s="461" t="s">
        <v>319</v>
      </c>
      <c r="H75" s="73"/>
      <c r="I75" s="260" t="s">
        <v>64</v>
      </c>
      <c r="J75" s="255"/>
      <c r="K75" s="261"/>
      <c r="L75" s="255"/>
      <c r="M75" s="262"/>
      <c r="N75" s="263" t="s">
        <v>65</v>
      </c>
      <c r="O75" s="264"/>
      <c r="P75" s="264"/>
      <c r="Q75" s="265"/>
    </row>
    <row r="76" spans="1:17" s="19" customFormat="1" ht="9" customHeight="1">
      <c r="A76" s="272"/>
      <c r="B76" s="180"/>
      <c r="C76" s="273"/>
      <c r="D76" s="258">
        <v>4</v>
      </c>
      <c r="E76" s="459" t="s">
        <v>296</v>
      </c>
      <c r="F76" s="258">
        <v>12</v>
      </c>
      <c r="G76" s="461" t="s">
        <v>323</v>
      </c>
      <c r="H76" s="73"/>
      <c r="I76" s="260" t="s">
        <v>66</v>
      </c>
      <c r="J76" s="255"/>
      <c r="K76" s="261"/>
      <c r="L76" s="255"/>
      <c r="M76" s="262"/>
      <c r="N76" s="255"/>
      <c r="O76" s="261"/>
      <c r="P76" s="255"/>
      <c r="Q76" s="262"/>
    </row>
    <row r="77" spans="1:17" s="19" customFormat="1" ht="9" customHeight="1">
      <c r="A77" s="274" t="s">
        <v>67</v>
      </c>
      <c r="B77" s="275"/>
      <c r="C77" s="276"/>
      <c r="D77" s="258">
        <v>5</v>
      </c>
      <c r="E77" s="459" t="s">
        <v>300</v>
      </c>
      <c r="F77" s="258">
        <v>13</v>
      </c>
      <c r="G77" s="461" t="s">
        <v>326</v>
      </c>
      <c r="H77" s="73"/>
      <c r="I77" s="260" t="s">
        <v>68</v>
      </c>
      <c r="J77" s="255"/>
      <c r="K77" s="261"/>
      <c r="L77" s="255"/>
      <c r="M77" s="262"/>
      <c r="N77" s="268"/>
      <c r="O77" s="267"/>
      <c r="P77" s="268"/>
      <c r="Q77" s="269"/>
    </row>
    <row r="78" spans="1:17" s="19" customFormat="1" ht="9" customHeight="1">
      <c r="A78" s="256" t="s">
        <v>58</v>
      </c>
      <c r="B78" s="255"/>
      <c r="C78" s="257"/>
      <c r="D78" s="258">
        <v>6</v>
      </c>
      <c r="E78" s="459" t="s">
        <v>302</v>
      </c>
      <c r="F78" s="258">
        <v>14</v>
      </c>
      <c r="G78" s="461" t="s">
        <v>330</v>
      </c>
      <c r="H78" s="73"/>
      <c r="I78" s="260" t="s">
        <v>69</v>
      </c>
      <c r="J78" s="255"/>
      <c r="K78" s="261"/>
      <c r="L78" s="255"/>
      <c r="M78" s="262"/>
      <c r="N78" s="263" t="s">
        <v>21</v>
      </c>
      <c r="O78" s="264"/>
      <c r="P78" s="264"/>
      <c r="Q78" s="265"/>
    </row>
    <row r="79" spans="1:17" s="19" customFormat="1" ht="9" customHeight="1">
      <c r="A79" s="256" t="s">
        <v>70</v>
      </c>
      <c r="B79" s="255"/>
      <c r="C79" s="277"/>
      <c r="D79" s="258">
        <v>7</v>
      </c>
      <c r="E79" s="459" t="s">
        <v>278</v>
      </c>
      <c r="F79" s="258">
        <v>15</v>
      </c>
      <c r="G79" s="461" t="s">
        <v>333</v>
      </c>
      <c r="H79" s="73"/>
      <c r="I79" s="260" t="s">
        <v>71</v>
      </c>
      <c r="J79" s="255"/>
      <c r="K79" s="261"/>
      <c r="L79" s="255"/>
      <c r="M79" s="262"/>
      <c r="N79" s="255"/>
      <c r="O79" s="261"/>
      <c r="P79" s="255"/>
      <c r="Q79" s="262"/>
    </row>
    <row r="80" spans="1:17" s="19" customFormat="1" ht="9" customHeight="1">
      <c r="A80" s="270" t="s">
        <v>72</v>
      </c>
      <c r="B80" s="268"/>
      <c r="C80" s="278"/>
      <c r="D80" s="279">
        <v>8</v>
      </c>
      <c r="E80" s="457" t="s">
        <v>309</v>
      </c>
      <c r="F80" s="279">
        <v>16</v>
      </c>
      <c r="G80" s="266" t="s">
        <v>336</v>
      </c>
      <c r="H80" s="282"/>
      <c r="I80" s="283" t="s">
        <v>73</v>
      </c>
      <c r="J80" s="268"/>
      <c r="K80" s="267"/>
      <c r="L80" s="268"/>
      <c r="M80" s="269"/>
      <c r="N80" s="268" t="str">
        <f>Q4</f>
        <v>ΜΟΥΡΤΖΙΟΣ ΧΡΗΣΤΟΣ</v>
      </c>
      <c r="O80" s="267"/>
      <c r="P80" s="268"/>
      <c r="Q80" s="284">
        <f>MIN(16,'b12 Si Q Draw Prep'!R5)</f>
        <v>0</v>
      </c>
    </row>
    <row r="81" ht="15.75" customHeight="1"/>
    <row r="82" ht="9" customHeight="1"/>
  </sheetData>
  <mergeCells count="1">
    <mergeCell ref="A4:C4"/>
  </mergeCells>
  <conditionalFormatting sqref="G7:G70">
    <cfRule type="expression" priority="1" dxfId="3" stopIfTrue="1">
      <formula>AND($D7&lt;9,$C7&gt;0)</formula>
    </cfRule>
  </conditionalFormatting>
  <conditionalFormatting sqref="F7:F70 H7:H70">
    <cfRule type="expression" priority="2" dxfId="3" stopIfTrue="1">
      <formula>AND($D7&lt;17,$C7&gt;0)</formula>
    </cfRule>
  </conditionalFormatting>
  <conditionalFormatting sqref="L58 L42 L26 L10 L50 L34 L18 L66">
    <cfRule type="expression" priority="3" dxfId="4" stopIfTrue="1">
      <formula>AND($N$1="CU",A1="Umpire")</formula>
    </cfRule>
    <cfRule type="expression" priority="4" dxfId="5" stopIfTrue="1">
      <formula>AND($N$1="CU",A1&lt;&gt;"Umpire",B1&lt;&gt;"")</formula>
    </cfRule>
    <cfRule type="expression" priority="5" dxfId="6" stopIfTrue="1">
      <formula>AND($N$1="CU",A1&lt;&gt;"Umpire")</formula>
    </cfRule>
  </conditionalFormatting>
  <conditionalFormatting sqref="L8 L12 N66 L20 L24 L28 L32 L36 L40 L44 N50 L52 L56 L60 N58 L68 N10 N18 N26 N34 N42">
    <cfRule type="expression" priority="6" dxfId="3" stopIfTrue="1">
      <formula>K8="as"</formula>
    </cfRule>
    <cfRule type="expression" priority="7" dxfId="3" stopIfTrue="1">
      <formula>K8="bs"</formula>
    </cfRule>
  </conditionalFormatting>
  <conditionalFormatting sqref="J7 J9 J11 J13 J15 J17 J19 J21 J23 J25 J27 J29 J31 J33 J35 J37 J39 J41 J43 J45 J47 J49 J51 J53 J55 J57 J59 J61 J63 J65 J67 J69 L64 L48">
    <cfRule type="expression" priority="8" dxfId="3" stopIfTrue="1">
      <formula>I8="as"</formula>
    </cfRule>
    <cfRule type="expression" priority="9" dxfId="3" stopIfTrue="1">
      <formula>I8="bs"</formula>
    </cfRule>
  </conditionalFormatting>
  <conditionalFormatting sqref="B7:B70">
    <cfRule type="cellIs" priority="10" dxfId="7" operator="equal" stopIfTrue="1">
      <formula>"QA"</formula>
    </cfRule>
    <cfRule type="cellIs" priority="11" dxfId="7"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cfRule type="expression" priority="12" dxfId="8" stopIfTrue="1">
      <formula>$N$1="CU"</formula>
    </cfRule>
  </conditionalFormatting>
  <conditionalFormatting sqref="D7:D70">
    <cfRule type="expression" priority="13" dxfId="9" stopIfTrue="1">
      <formula>$D7&lt;17</formula>
    </cfRule>
  </conditionalFormatting>
  <dataValidations count="1">
    <dataValidation type="list" allowBlank="1" showInputMessage="1" sqref="L10 L18 L26 L34 L42 L50 L58 L66">
      <formula1>$T$7:$T$16</formula1>
    </dataValidation>
  </dataValidations>
  <printOptions horizontalCentered="1"/>
  <pageMargins left="0.35" right="0.35" top="0.35" bottom="0.35" header="0" footer="0"/>
  <pageSetup fitToHeight="1" fitToWidth="1" horizontalDpi="300" verticalDpi="300" orientation="portrait" paperSize="9" r:id="rId4"/>
  <rowBreaks count="1" manualBreakCount="1">
    <brk id="80" max="65535" man="1"/>
  </rowBreaks>
  <drawing r:id="rId3"/>
  <legacyDrawing r:id="rId2"/>
</worksheet>
</file>

<file path=xl/worksheets/sheet5.xml><?xml version="1.0" encoding="utf-8"?>
<worksheet xmlns="http://schemas.openxmlformats.org/spreadsheetml/2006/main" xmlns:r="http://schemas.openxmlformats.org/officeDocument/2006/relationships">
  <sheetPr codeName="Sheet11"/>
  <dimension ref="A1:R135"/>
  <sheetViews>
    <sheetView showGridLines="0" showZeros="0" zoomScale="86" zoomScaleNormal="86" workbookViewId="0" topLeftCell="A1">
      <pane ySplit="7" topLeftCell="BM25" activePane="bottomLeft" state="frozen"/>
      <selection pane="topLeft" activeCell="A4" sqref="A4:C4"/>
      <selection pane="bottomLeft" activeCell="K34" sqref="K34"/>
    </sheetView>
  </sheetViews>
  <sheetFormatPr defaultColWidth="9.140625" defaultRowHeight="12.75"/>
  <cols>
    <col min="1" max="1" width="4.00390625" style="0" customWidth="1"/>
    <col min="2" max="2" width="19.8515625" style="0" customWidth="1"/>
    <col min="3" max="3" width="18.00390625" style="0" customWidth="1"/>
    <col min="4" max="4" width="21.28125" style="58" customWidth="1"/>
    <col min="5" max="5" width="10.57421875" style="448" customWidth="1"/>
    <col min="6" max="6" width="21.57421875" style="0" customWidth="1"/>
    <col min="7" max="7" width="16.28125" style="0" customWidth="1"/>
    <col min="8" max="11" width="6.140625" style="58" customWidth="1"/>
    <col min="12" max="12" width="6.00390625" style="58" hidden="1" customWidth="1"/>
    <col min="13" max="13" width="5.28125" style="58" hidden="1" customWidth="1"/>
    <col min="14" max="14" width="2.28125" style="97" hidden="1" customWidth="1"/>
    <col min="15" max="15" width="5.421875" style="58" hidden="1" customWidth="1"/>
    <col min="16" max="18" width="6.140625" style="58" customWidth="1"/>
  </cols>
  <sheetData>
    <row r="1" spans="1:18" ht="26.25">
      <c r="A1" s="75" t="str">
        <f>'Week SetUp'!$A$6</f>
        <v>8ο ΠΑΝΕΛΛΑΔΙΚΟ</v>
      </c>
      <c r="B1" s="76"/>
      <c r="C1" s="76"/>
      <c r="D1" s="98"/>
      <c r="E1" s="98"/>
      <c r="F1" s="77" t="s">
        <v>404</v>
      </c>
      <c r="G1" s="77"/>
      <c r="H1" s="80"/>
      <c r="I1" s="78"/>
      <c r="J1" s="78"/>
      <c r="K1" s="78"/>
      <c r="L1" s="78"/>
      <c r="M1" s="78"/>
      <c r="N1" s="99"/>
      <c r="O1" s="78"/>
      <c r="P1" s="78"/>
      <c r="Q1" s="78"/>
      <c r="R1" s="100"/>
    </row>
    <row r="2" spans="1:18" ht="13.5" thickBot="1">
      <c r="A2" s="79" t="str">
        <f>'Week SetUp'!$A$8</f>
        <v>OPEN JUNIOR</v>
      </c>
      <c r="B2" s="79"/>
      <c r="C2" s="68"/>
      <c r="D2" s="89"/>
      <c r="E2" s="89"/>
      <c r="F2" s="101"/>
      <c r="G2" s="101"/>
      <c r="H2" s="89"/>
      <c r="I2" s="89"/>
      <c r="J2" s="89"/>
      <c r="K2" s="89"/>
      <c r="L2" s="77"/>
      <c r="M2" s="77"/>
      <c r="N2" s="102"/>
      <c r="O2" s="77"/>
      <c r="P2" s="103"/>
      <c r="Q2" s="67"/>
      <c r="R2" s="103"/>
    </row>
    <row r="3" spans="1:18" s="2" customFormat="1" ht="12.75">
      <c r="A3" s="61" t="s">
        <v>11</v>
      </c>
      <c r="B3" s="61"/>
      <c r="C3" s="59" t="s">
        <v>5</v>
      </c>
      <c r="D3" s="59"/>
      <c r="E3" s="59"/>
      <c r="F3" s="61" t="s">
        <v>6</v>
      </c>
      <c r="G3" s="61" t="s">
        <v>17</v>
      </c>
      <c r="H3" s="90"/>
      <c r="I3" s="62"/>
      <c r="J3" s="62" t="s">
        <v>7</v>
      </c>
      <c r="K3" s="104" t="s">
        <v>21</v>
      </c>
      <c r="L3" s="105"/>
      <c r="M3" s="105"/>
      <c r="N3" s="105"/>
      <c r="O3" s="105"/>
      <c r="P3" s="105"/>
      <c r="Q3" s="105"/>
      <c r="R3" s="106"/>
    </row>
    <row r="4" spans="1:18" s="2" customFormat="1" ht="13.5" thickBot="1">
      <c r="A4" s="467">
        <f>'Week SetUp'!$A$10</f>
        <v>40094</v>
      </c>
      <c r="B4" s="467"/>
      <c r="C4" s="82" t="str">
        <f>'Week SetUp'!$C$10</f>
        <v>Ο.Α.ΞΑΝΘΗΣ</v>
      </c>
      <c r="D4" s="83"/>
      <c r="E4" s="83"/>
      <c r="F4" s="82" t="str">
        <f>'Week SetUp'!$D$10</f>
        <v>ΞΑΝΘΗ</v>
      </c>
      <c r="G4" s="107" t="str">
        <f>'Week SetUp'!$A$12</f>
        <v>ΑΓΟΡΙΑ 12</v>
      </c>
      <c r="H4" s="83"/>
      <c r="I4" s="71"/>
      <c r="J4" s="71" t="str">
        <f>'Week SetUp'!$E$10</f>
        <v>ΜΟΥΡΤΖΙΟΣ ΧΡΗΣΤΟΣ</v>
      </c>
      <c r="K4" s="108"/>
      <c r="L4" s="109"/>
      <c r="M4" s="84"/>
      <c r="N4" s="109"/>
      <c r="O4" s="84"/>
      <c r="P4" s="84"/>
      <c r="Q4" s="84"/>
      <c r="R4" s="110"/>
    </row>
    <row r="5" spans="1:18" s="2" customFormat="1" ht="12.75">
      <c r="A5" s="111"/>
      <c r="B5" s="61"/>
      <c r="C5" s="59" t="s">
        <v>22</v>
      </c>
      <c r="D5" s="59" t="s">
        <v>15</v>
      </c>
      <c r="E5" s="59"/>
      <c r="F5" s="61" t="s">
        <v>23</v>
      </c>
      <c r="G5" s="59" t="s">
        <v>24</v>
      </c>
      <c r="H5" s="59"/>
      <c r="I5" s="112"/>
      <c r="J5" s="112"/>
      <c r="K5" s="113"/>
      <c r="L5" s="114"/>
      <c r="M5" s="115"/>
      <c r="N5" s="116"/>
      <c r="O5" s="115"/>
      <c r="P5" s="115"/>
      <c r="Q5" s="115"/>
      <c r="R5" s="117"/>
    </row>
    <row r="6" spans="1:18" s="118" customFormat="1" ht="16.5" thickBot="1">
      <c r="A6" s="119" t="s">
        <v>25</v>
      </c>
      <c r="B6" s="120"/>
      <c r="C6" s="121"/>
      <c r="D6" s="122"/>
      <c r="E6" s="122"/>
      <c r="F6" s="121"/>
      <c r="G6" s="121"/>
      <c r="H6" s="123"/>
      <c r="I6" s="123"/>
      <c r="J6" s="123"/>
      <c r="K6" s="124"/>
      <c r="L6" s="123"/>
      <c r="M6" s="123"/>
      <c r="N6" s="125"/>
      <c r="O6" s="123"/>
      <c r="P6" s="123"/>
      <c r="Q6" s="123"/>
      <c r="R6" s="126"/>
    </row>
    <row r="7" spans="1:18" ht="30.75" customHeight="1" thickBot="1">
      <c r="A7" s="127" t="s">
        <v>19</v>
      </c>
      <c r="B7" s="451" t="s">
        <v>213</v>
      </c>
      <c r="C7" s="451" t="s">
        <v>214</v>
      </c>
      <c r="D7" s="451" t="s">
        <v>215</v>
      </c>
      <c r="E7" s="451" t="s">
        <v>216</v>
      </c>
      <c r="F7" s="451" t="s">
        <v>217</v>
      </c>
      <c r="G7" s="452" t="s">
        <v>218</v>
      </c>
      <c r="H7" s="130" t="s">
        <v>26</v>
      </c>
      <c r="I7" s="130" t="s">
        <v>27</v>
      </c>
      <c r="J7" s="130" t="s">
        <v>28</v>
      </c>
      <c r="K7" s="129" t="s">
        <v>18</v>
      </c>
      <c r="L7" s="131"/>
      <c r="M7" s="132"/>
      <c r="N7" s="133"/>
      <c r="O7" s="132"/>
      <c r="P7" s="128" t="s">
        <v>29</v>
      </c>
      <c r="Q7" s="134" t="s">
        <v>30</v>
      </c>
      <c r="R7" s="129" t="s">
        <v>31</v>
      </c>
    </row>
    <row r="8" spans="1:18" s="12" customFormat="1" ht="18.75" customHeight="1">
      <c r="A8" s="135">
        <v>1</v>
      </c>
      <c r="B8" s="93" t="s">
        <v>225</v>
      </c>
      <c r="C8" s="93" t="s">
        <v>226</v>
      </c>
      <c r="D8" s="94" t="s">
        <v>227</v>
      </c>
      <c r="E8" s="450">
        <v>1997</v>
      </c>
      <c r="F8" s="94"/>
      <c r="G8" s="137"/>
      <c r="H8" s="94"/>
      <c r="I8" s="94"/>
      <c r="J8" s="94"/>
      <c r="K8" s="95"/>
      <c r="L8" s="138"/>
      <c r="M8" s="94"/>
      <c r="N8" s="138"/>
      <c r="O8" s="94"/>
      <c r="P8" s="94"/>
      <c r="Q8" s="95"/>
      <c r="R8" s="95"/>
    </row>
    <row r="9" spans="1:18" s="12" customFormat="1" ht="18.75" customHeight="1">
      <c r="A9" s="135">
        <v>2</v>
      </c>
      <c r="B9" s="93" t="s">
        <v>229</v>
      </c>
      <c r="C9" s="93" t="s">
        <v>230</v>
      </c>
      <c r="D9" s="94" t="s">
        <v>231</v>
      </c>
      <c r="E9" s="450">
        <v>1997</v>
      </c>
      <c r="F9" s="94"/>
      <c r="G9" s="137"/>
      <c r="H9" s="94"/>
      <c r="I9" s="94"/>
      <c r="J9" s="94"/>
      <c r="K9" s="95"/>
      <c r="L9" s="138"/>
      <c r="M9" s="94"/>
      <c r="N9" s="138"/>
      <c r="O9" s="94"/>
      <c r="P9" s="94"/>
      <c r="Q9" s="95"/>
      <c r="R9" s="95"/>
    </row>
    <row r="10" spans="1:18" s="12" customFormat="1" ht="18.75" customHeight="1">
      <c r="A10" s="135">
        <v>3</v>
      </c>
      <c r="B10" s="93" t="s">
        <v>233</v>
      </c>
      <c r="C10" s="93" t="s">
        <v>234</v>
      </c>
      <c r="D10" s="94" t="s">
        <v>231</v>
      </c>
      <c r="E10" s="450">
        <v>1997</v>
      </c>
      <c r="F10" s="94"/>
      <c r="G10" s="137"/>
      <c r="H10" s="94"/>
      <c r="I10" s="94"/>
      <c r="J10" s="94"/>
      <c r="K10" s="95"/>
      <c r="L10" s="138"/>
      <c r="M10" s="94"/>
      <c r="N10" s="138"/>
      <c r="O10" s="94"/>
      <c r="P10" s="94"/>
      <c r="Q10" s="95"/>
      <c r="R10" s="95"/>
    </row>
    <row r="11" spans="1:18" s="12" customFormat="1" ht="18.75" customHeight="1">
      <c r="A11" s="135">
        <v>4</v>
      </c>
      <c r="B11" s="93" t="s">
        <v>236</v>
      </c>
      <c r="C11" s="93" t="s">
        <v>237</v>
      </c>
      <c r="D11" s="94" t="s">
        <v>238</v>
      </c>
      <c r="E11" s="450">
        <v>1997</v>
      </c>
      <c r="F11" s="94"/>
      <c r="G11" s="137"/>
      <c r="H11" s="94"/>
      <c r="I11" s="94"/>
      <c r="J11" s="94"/>
      <c r="K11" s="95"/>
      <c r="L11" s="138"/>
      <c r="M11" s="94"/>
      <c r="N11" s="138"/>
      <c r="O11" s="94"/>
      <c r="P11" s="94"/>
      <c r="Q11" s="95"/>
      <c r="R11" s="95"/>
    </row>
    <row r="12" spans="1:18" s="12" customFormat="1" ht="18.75" customHeight="1">
      <c r="A12" s="135">
        <v>5</v>
      </c>
      <c r="B12" s="93" t="s">
        <v>240</v>
      </c>
      <c r="C12" s="93" t="s">
        <v>234</v>
      </c>
      <c r="D12" s="94" t="s">
        <v>241</v>
      </c>
      <c r="E12" s="450">
        <v>1997</v>
      </c>
      <c r="F12" s="94"/>
      <c r="G12" s="137"/>
      <c r="H12" s="94"/>
      <c r="I12" s="94"/>
      <c r="J12" s="94"/>
      <c r="K12" s="95"/>
      <c r="L12" s="138"/>
      <c r="M12" s="94"/>
      <c r="N12" s="138"/>
      <c r="O12" s="94"/>
      <c r="P12" s="94"/>
      <c r="Q12" s="95"/>
      <c r="R12" s="95"/>
    </row>
    <row r="13" spans="1:18" s="12" customFormat="1" ht="18.75" customHeight="1">
      <c r="A13" s="135">
        <v>6</v>
      </c>
      <c r="B13" s="93" t="s">
        <v>243</v>
      </c>
      <c r="C13" s="93" t="s">
        <v>244</v>
      </c>
      <c r="D13" s="94" t="s">
        <v>245</v>
      </c>
      <c r="E13" s="450">
        <v>1998</v>
      </c>
      <c r="F13" s="94"/>
      <c r="G13" s="137"/>
      <c r="H13" s="94"/>
      <c r="I13" s="94"/>
      <c r="J13" s="94"/>
      <c r="K13" s="95"/>
      <c r="L13" s="138"/>
      <c r="M13" s="94"/>
      <c r="N13" s="138"/>
      <c r="O13" s="94"/>
      <c r="P13" s="94"/>
      <c r="Q13" s="95"/>
      <c r="R13" s="95"/>
    </row>
    <row r="14" spans="1:18" s="12" customFormat="1" ht="18.75" customHeight="1">
      <c r="A14" s="135">
        <v>7</v>
      </c>
      <c r="B14" s="93" t="s">
        <v>247</v>
      </c>
      <c r="C14" s="93" t="s">
        <v>248</v>
      </c>
      <c r="D14" s="94" t="s">
        <v>249</v>
      </c>
      <c r="E14" s="450">
        <v>1998</v>
      </c>
      <c r="F14" s="94"/>
      <c r="G14" s="137"/>
      <c r="H14" s="94"/>
      <c r="I14" s="94"/>
      <c r="J14" s="94"/>
      <c r="K14" s="95"/>
      <c r="L14" s="138"/>
      <c r="M14" s="94"/>
      <c r="N14" s="138"/>
      <c r="O14" s="94"/>
      <c r="P14" s="94"/>
      <c r="Q14" s="95"/>
      <c r="R14" s="95"/>
    </row>
    <row r="15" spans="1:18" s="12" customFormat="1" ht="18.75" customHeight="1">
      <c r="A15" s="135">
        <v>8</v>
      </c>
      <c r="B15" s="93" t="s">
        <v>251</v>
      </c>
      <c r="C15" s="93" t="s">
        <v>252</v>
      </c>
      <c r="D15" s="94" t="s">
        <v>253</v>
      </c>
      <c r="E15" s="450">
        <v>1998</v>
      </c>
      <c r="F15" s="94"/>
      <c r="G15" s="137"/>
      <c r="H15" s="94"/>
      <c r="I15" s="94"/>
      <c r="J15" s="94"/>
      <c r="K15" s="95"/>
      <c r="L15" s="138"/>
      <c r="M15" s="94"/>
      <c r="N15" s="138"/>
      <c r="O15" s="94"/>
      <c r="P15" s="94"/>
      <c r="Q15" s="95"/>
      <c r="R15" s="95"/>
    </row>
    <row r="16" spans="1:18" s="12" customFormat="1" ht="18.75" customHeight="1">
      <c r="A16" s="135">
        <v>9</v>
      </c>
      <c r="B16" s="93" t="s">
        <v>255</v>
      </c>
      <c r="C16" s="93" t="s">
        <v>256</v>
      </c>
      <c r="D16" s="94" t="s">
        <v>257</v>
      </c>
      <c r="E16" s="450">
        <v>1998</v>
      </c>
      <c r="F16" s="94"/>
      <c r="G16" s="137"/>
      <c r="H16" s="94"/>
      <c r="I16" s="94"/>
      <c r="J16" s="94"/>
      <c r="K16" s="95"/>
      <c r="L16" s="138"/>
      <c r="M16" s="94"/>
      <c r="N16" s="138"/>
      <c r="O16" s="94"/>
      <c r="P16" s="94"/>
      <c r="Q16" s="95"/>
      <c r="R16" s="95"/>
    </row>
    <row r="17" spans="1:18" s="12" customFormat="1" ht="18.75" customHeight="1">
      <c r="A17" s="135">
        <v>10</v>
      </c>
      <c r="B17" s="93" t="s">
        <v>259</v>
      </c>
      <c r="C17" s="93" t="s">
        <v>260</v>
      </c>
      <c r="D17" s="94" t="s">
        <v>261</v>
      </c>
      <c r="E17" s="450">
        <v>1998</v>
      </c>
      <c r="F17" s="94"/>
      <c r="G17" s="137"/>
      <c r="H17" s="94"/>
      <c r="I17" s="94"/>
      <c r="J17" s="94"/>
      <c r="K17" s="95"/>
      <c r="L17" s="138"/>
      <c r="M17" s="94"/>
      <c r="N17" s="138"/>
      <c r="O17" s="94"/>
      <c r="P17" s="94"/>
      <c r="Q17" s="95"/>
      <c r="R17" s="95"/>
    </row>
    <row r="18" spans="1:18" s="12" customFormat="1" ht="18.75" customHeight="1">
      <c r="A18" s="135">
        <v>11</v>
      </c>
      <c r="B18" s="93" t="s">
        <v>263</v>
      </c>
      <c r="C18" s="93" t="s">
        <v>264</v>
      </c>
      <c r="D18" s="94" t="s">
        <v>265</v>
      </c>
      <c r="E18" s="450">
        <v>1997</v>
      </c>
      <c r="F18" s="94"/>
      <c r="G18" s="137"/>
      <c r="H18" s="94"/>
      <c r="I18" s="94"/>
      <c r="J18" s="94"/>
      <c r="K18" s="95"/>
      <c r="L18" s="138"/>
      <c r="M18" s="94"/>
      <c r="N18" s="138"/>
      <c r="O18" s="94"/>
      <c r="P18" s="94"/>
      <c r="Q18" s="95"/>
      <c r="R18" s="95"/>
    </row>
    <row r="19" spans="1:18" s="12" customFormat="1" ht="18.75" customHeight="1">
      <c r="A19" s="135">
        <v>12</v>
      </c>
      <c r="B19" s="93" t="s">
        <v>267</v>
      </c>
      <c r="C19" s="93" t="s">
        <v>252</v>
      </c>
      <c r="D19" s="94" t="s">
        <v>268</v>
      </c>
      <c r="E19" s="450">
        <v>1997</v>
      </c>
      <c r="F19" s="94"/>
      <c r="G19" s="137"/>
      <c r="H19" s="94"/>
      <c r="I19" s="94"/>
      <c r="J19" s="94"/>
      <c r="K19" s="95"/>
      <c r="L19" s="138"/>
      <c r="M19" s="94"/>
      <c r="N19" s="138"/>
      <c r="O19" s="94"/>
      <c r="P19" s="94"/>
      <c r="Q19" s="95"/>
      <c r="R19" s="95"/>
    </row>
    <row r="20" spans="1:18" s="12" customFormat="1" ht="18.75" customHeight="1">
      <c r="A20" s="135">
        <v>13</v>
      </c>
      <c r="B20" s="93" t="s">
        <v>270</v>
      </c>
      <c r="C20" s="93" t="s">
        <v>271</v>
      </c>
      <c r="D20" s="94" t="s">
        <v>272</v>
      </c>
      <c r="E20" s="450">
        <v>1998</v>
      </c>
      <c r="F20" s="94"/>
      <c r="G20" s="137"/>
      <c r="H20" s="94"/>
      <c r="I20" s="94"/>
      <c r="J20" s="94"/>
      <c r="K20" s="95"/>
      <c r="L20" s="138"/>
      <c r="M20" s="94"/>
      <c r="N20" s="138"/>
      <c r="O20" s="94"/>
      <c r="P20" s="94"/>
      <c r="Q20" s="95"/>
      <c r="R20" s="95"/>
    </row>
    <row r="21" spans="1:18" s="12" customFormat="1" ht="18.75" customHeight="1">
      <c r="A21" s="135">
        <v>14</v>
      </c>
      <c r="B21" s="93" t="s">
        <v>274</v>
      </c>
      <c r="C21" s="93" t="s">
        <v>275</v>
      </c>
      <c r="D21" s="94" t="s">
        <v>276</v>
      </c>
      <c r="E21" s="450">
        <v>1997</v>
      </c>
      <c r="F21" s="94"/>
      <c r="G21" s="137"/>
      <c r="H21" s="94"/>
      <c r="I21" s="94"/>
      <c r="J21" s="94"/>
      <c r="K21" s="95"/>
      <c r="L21" s="138"/>
      <c r="M21" s="94"/>
      <c r="N21" s="138"/>
      <c r="O21" s="94"/>
      <c r="P21" s="94"/>
      <c r="Q21" s="95"/>
      <c r="R21" s="95"/>
    </row>
    <row r="22" spans="1:18" s="12" customFormat="1" ht="18.75" customHeight="1">
      <c r="A22" s="135">
        <v>15</v>
      </c>
      <c r="B22" s="93" t="s">
        <v>278</v>
      </c>
      <c r="C22" s="93" t="s">
        <v>248</v>
      </c>
      <c r="D22" s="94" t="s">
        <v>279</v>
      </c>
      <c r="E22" s="450">
        <v>1998</v>
      </c>
      <c r="F22" s="94"/>
      <c r="G22" s="137"/>
      <c r="H22" s="94"/>
      <c r="I22" s="94"/>
      <c r="J22" s="94"/>
      <c r="K22" s="95"/>
      <c r="L22" s="138"/>
      <c r="M22" s="94"/>
      <c r="N22" s="138"/>
      <c r="O22" s="94"/>
      <c r="P22" s="94"/>
      <c r="Q22" s="95"/>
      <c r="R22" s="95"/>
    </row>
    <row r="23" spans="1:18" s="12" customFormat="1" ht="18.75" customHeight="1">
      <c r="A23" s="135">
        <v>16</v>
      </c>
      <c r="B23" s="93" t="s">
        <v>281</v>
      </c>
      <c r="C23" s="93" t="s">
        <v>282</v>
      </c>
      <c r="D23" s="94" t="s">
        <v>283</v>
      </c>
      <c r="E23" s="450">
        <v>1998</v>
      </c>
      <c r="F23" s="94"/>
      <c r="G23" s="137"/>
      <c r="H23" s="94"/>
      <c r="I23" s="94"/>
      <c r="J23" s="94"/>
      <c r="K23" s="95"/>
      <c r="L23" s="138"/>
      <c r="M23" s="94"/>
      <c r="N23" s="138"/>
      <c r="O23" s="94"/>
      <c r="P23" s="94"/>
      <c r="Q23" s="95"/>
      <c r="R23" s="95"/>
    </row>
    <row r="24" spans="1:18" s="12" customFormat="1" ht="18.75" customHeight="1">
      <c r="A24" s="135">
        <v>17</v>
      </c>
      <c r="B24" s="93" t="s">
        <v>382</v>
      </c>
      <c r="C24" s="93" t="s">
        <v>415</v>
      </c>
      <c r="D24" s="94" t="s">
        <v>334</v>
      </c>
      <c r="E24" s="447" t="s">
        <v>416</v>
      </c>
      <c r="F24" s="94"/>
      <c r="G24" s="137"/>
      <c r="H24" s="94"/>
      <c r="I24" s="94"/>
      <c r="J24" s="94"/>
      <c r="K24" s="95"/>
      <c r="L24" s="138"/>
      <c r="M24" s="94"/>
      <c r="N24" s="138"/>
      <c r="O24" s="94"/>
      <c r="P24" s="94"/>
      <c r="Q24" s="95"/>
      <c r="R24" s="95"/>
    </row>
    <row r="25" spans="1:18" s="12" customFormat="1" ht="18.75" customHeight="1">
      <c r="A25" s="135">
        <v>18</v>
      </c>
      <c r="B25" s="93" t="s">
        <v>292</v>
      </c>
      <c r="C25" s="93" t="s">
        <v>293</v>
      </c>
      <c r="D25" s="94" t="s">
        <v>294</v>
      </c>
      <c r="E25" s="447" t="s">
        <v>417</v>
      </c>
      <c r="F25" s="94"/>
      <c r="G25" s="137"/>
      <c r="H25" s="94"/>
      <c r="I25" s="94"/>
      <c r="J25" s="94"/>
      <c r="K25" s="95"/>
      <c r="L25" s="138"/>
      <c r="M25" s="94"/>
      <c r="N25" s="138"/>
      <c r="O25" s="94"/>
      <c r="P25" s="94"/>
      <c r="Q25" s="95"/>
      <c r="R25" s="95"/>
    </row>
    <row r="26" spans="1:18" s="12" customFormat="1" ht="18.75" customHeight="1">
      <c r="A26" s="135">
        <v>19</v>
      </c>
      <c r="B26" s="93" t="s">
        <v>288</v>
      </c>
      <c r="C26" s="93" t="s">
        <v>289</v>
      </c>
      <c r="D26" s="94" t="s">
        <v>290</v>
      </c>
      <c r="E26" s="447" t="s">
        <v>416</v>
      </c>
      <c r="F26" s="94"/>
      <c r="G26" s="137"/>
      <c r="H26" s="94"/>
      <c r="I26" s="94"/>
      <c r="J26" s="94"/>
      <c r="K26" s="95"/>
      <c r="L26" s="138"/>
      <c r="M26" s="94"/>
      <c r="N26" s="138"/>
      <c r="O26" s="94"/>
      <c r="P26" s="94"/>
      <c r="Q26" s="95"/>
      <c r="R26" s="95"/>
    </row>
    <row r="27" spans="1:18" s="12" customFormat="1" ht="18.75" customHeight="1">
      <c r="A27" s="135">
        <v>20</v>
      </c>
      <c r="B27" s="93" t="s">
        <v>340</v>
      </c>
      <c r="C27" s="93" t="s">
        <v>286</v>
      </c>
      <c r="D27" s="94" t="s">
        <v>341</v>
      </c>
      <c r="E27" s="447" t="s">
        <v>417</v>
      </c>
      <c r="F27" s="94"/>
      <c r="G27" s="137"/>
      <c r="H27" s="94"/>
      <c r="I27" s="94"/>
      <c r="J27" s="94"/>
      <c r="K27" s="95"/>
      <c r="L27" s="138"/>
      <c r="M27" s="94"/>
      <c r="N27" s="138"/>
      <c r="O27" s="94"/>
      <c r="P27" s="94"/>
      <c r="Q27" s="95"/>
      <c r="R27" s="95"/>
    </row>
    <row r="28" spans="1:18" s="12" customFormat="1" ht="18.75" customHeight="1">
      <c r="A28" s="135">
        <v>21</v>
      </c>
      <c r="B28" s="93" t="s">
        <v>333</v>
      </c>
      <c r="C28" s="93" t="s">
        <v>418</v>
      </c>
      <c r="D28" s="94" t="s">
        <v>334</v>
      </c>
      <c r="E28" s="447" t="s">
        <v>416</v>
      </c>
      <c r="F28" s="94"/>
      <c r="G28" s="137"/>
      <c r="H28" s="94"/>
      <c r="I28" s="94"/>
      <c r="J28" s="94"/>
      <c r="K28" s="95"/>
      <c r="L28" s="138"/>
      <c r="M28" s="94"/>
      <c r="N28" s="138"/>
      <c r="O28" s="94"/>
      <c r="P28" s="94"/>
      <c r="Q28" s="95"/>
      <c r="R28" s="95"/>
    </row>
    <row r="29" spans="1:18" s="12" customFormat="1" ht="18.75" customHeight="1">
      <c r="A29" s="135">
        <v>22</v>
      </c>
      <c r="B29" s="93" t="s">
        <v>285</v>
      </c>
      <c r="C29" s="93" t="s">
        <v>286</v>
      </c>
      <c r="D29" s="94" t="s">
        <v>283</v>
      </c>
      <c r="E29" s="447" t="s">
        <v>417</v>
      </c>
      <c r="F29" s="94"/>
      <c r="G29" s="137"/>
      <c r="H29" s="94"/>
      <c r="I29" s="94"/>
      <c r="J29" s="94"/>
      <c r="K29" s="95"/>
      <c r="L29" s="138"/>
      <c r="M29" s="94"/>
      <c r="N29" s="138"/>
      <c r="O29" s="94"/>
      <c r="P29" s="94"/>
      <c r="Q29" s="95"/>
      <c r="R29" s="95"/>
    </row>
    <row r="30" spans="1:18" s="12" customFormat="1" ht="18.75" customHeight="1">
      <c r="A30" s="135">
        <v>23</v>
      </c>
      <c r="B30" s="93" t="s">
        <v>351</v>
      </c>
      <c r="C30" s="93" t="s">
        <v>248</v>
      </c>
      <c r="D30" s="94" t="s">
        <v>352</v>
      </c>
      <c r="E30" s="447" t="s">
        <v>416</v>
      </c>
      <c r="F30" s="94"/>
      <c r="G30" s="137"/>
      <c r="H30" s="94"/>
      <c r="I30" s="94"/>
      <c r="J30" s="94"/>
      <c r="K30" s="95"/>
      <c r="L30" s="138"/>
      <c r="M30" s="94"/>
      <c r="N30" s="138"/>
      <c r="O30" s="94"/>
      <c r="P30" s="94"/>
      <c r="Q30" s="95"/>
      <c r="R30" s="95"/>
    </row>
    <row r="31" spans="1:18" s="12" customFormat="1" ht="18.75" customHeight="1">
      <c r="A31" s="135">
        <v>24</v>
      </c>
      <c r="B31" s="93" t="s">
        <v>343</v>
      </c>
      <c r="C31" s="93" t="s">
        <v>344</v>
      </c>
      <c r="D31" s="94" t="s">
        <v>279</v>
      </c>
      <c r="E31" s="447" t="s">
        <v>417</v>
      </c>
      <c r="F31" s="94"/>
      <c r="G31" s="137"/>
      <c r="H31" s="94"/>
      <c r="I31" s="94"/>
      <c r="J31" s="94"/>
      <c r="K31" s="95"/>
      <c r="L31" s="138"/>
      <c r="M31" s="94"/>
      <c r="N31" s="138"/>
      <c r="O31" s="94"/>
      <c r="P31" s="94"/>
      <c r="Q31" s="95"/>
      <c r="R31" s="95"/>
    </row>
    <row r="32" spans="1:18" s="12" customFormat="1" ht="18.75" customHeight="1">
      <c r="A32" s="135">
        <v>25</v>
      </c>
      <c r="B32" s="93" t="s">
        <v>278</v>
      </c>
      <c r="C32" s="93" t="s">
        <v>306</v>
      </c>
      <c r="D32" s="94" t="s">
        <v>307</v>
      </c>
      <c r="E32" s="447" t="s">
        <v>417</v>
      </c>
      <c r="F32" s="94"/>
      <c r="G32" s="137"/>
      <c r="H32" s="94"/>
      <c r="I32" s="94"/>
      <c r="J32" s="94"/>
      <c r="K32" s="95"/>
      <c r="L32" s="138"/>
      <c r="M32" s="94"/>
      <c r="N32" s="138"/>
      <c r="O32" s="94"/>
      <c r="P32" s="94"/>
      <c r="Q32" s="95"/>
      <c r="R32" s="95"/>
    </row>
    <row r="33" spans="1:18" s="12" customFormat="1" ht="18.75" customHeight="1">
      <c r="A33" s="135">
        <v>26</v>
      </c>
      <c r="B33" s="93" t="s">
        <v>316</v>
      </c>
      <c r="C33" s="93" t="s">
        <v>317</v>
      </c>
      <c r="D33" s="94" t="s">
        <v>294</v>
      </c>
      <c r="E33" s="447" t="s">
        <v>417</v>
      </c>
      <c r="F33" s="94"/>
      <c r="G33" s="137"/>
      <c r="H33" s="94"/>
      <c r="I33" s="94"/>
      <c r="J33" s="94"/>
      <c r="K33" s="95"/>
      <c r="L33" s="138"/>
      <c r="M33" s="94"/>
      <c r="N33" s="138"/>
      <c r="O33" s="94"/>
      <c r="P33" s="94"/>
      <c r="Q33" s="95"/>
      <c r="R33" s="95"/>
    </row>
    <row r="34" spans="1:18" s="12" customFormat="1" ht="18.75" customHeight="1">
      <c r="A34" s="135">
        <v>27</v>
      </c>
      <c r="B34" s="93" t="s">
        <v>313</v>
      </c>
      <c r="C34" s="93" t="s">
        <v>314</v>
      </c>
      <c r="D34" s="94" t="s">
        <v>279</v>
      </c>
      <c r="E34" s="447" t="s">
        <v>417</v>
      </c>
      <c r="F34" s="94"/>
      <c r="G34" s="137"/>
      <c r="H34" s="94"/>
      <c r="I34" s="94"/>
      <c r="J34" s="94"/>
      <c r="K34" s="95"/>
      <c r="L34" s="138"/>
      <c r="M34" s="94"/>
      <c r="N34" s="138"/>
      <c r="O34" s="94"/>
      <c r="P34" s="94"/>
      <c r="Q34" s="95"/>
      <c r="R34" s="95"/>
    </row>
    <row r="35" spans="1:18" s="12" customFormat="1" ht="18.75" customHeight="1">
      <c r="A35" s="135">
        <v>28</v>
      </c>
      <c r="B35" s="93" t="s">
        <v>419</v>
      </c>
      <c r="C35" s="93" t="s">
        <v>324</v>
      </c>
      <c r="D35" s="94" t="s">
        <v>290</v>
      </c>
      <c r="E35" s="447" t="s">
        <v>416</v>
      </c>
      <c r="F35" s="94"/>
      <c r="G35" s="137"/>
      <c r="H35" s="94"/>
      <c r="I35" s="94"/>
      <c r="J35" s="94"/>
      <c r="K35" s="95"/>
      <c r="L35" s="138"/>
      <c r="M35" s="94"/>
      <c r="N35" s="138"/>
      <c r="O35" s="94"/>
      <c r="P35" s="94"/>
      <c r="Q35" s="95"/>
      <c r="R35" s="95"/>
    </row>
    <row r="36" spans="1:18" s="12" customFormat="1" ht="18.75" customHeight="1">
      <c r="A36" s="135">
        <v>29</v>
      </c>
      <c r="B36" s="93" t="s">
        <v>326</v>
      </c>
      <c r="C36" s="93" t="s">
        <v>327</v>
      </c>
      <c r="D36" s="94" t="s">
        <v>420</v>
      </c>
      <c r="E36" s="447" t="s">
        <v>417</v>
      </c>
      <c r="F36" s="94"/>
      <c r="G36" s="137"/>
      <c r="H36" s="94"/>
      <c r="I36" s="94"/>
      <c r="J36" s="94"/>
      <c r="K36" s="95"/>
      <c r="L36" s="138"/>
      <c r="M36" s="94"/>
      <c r="N36" s="138"/>
      <c r="O36" s="94"/>
      <c r="P36" s="94"/>
      <c r="Q36" s="95"/>
      <c r="R36" s="95"/>
    </row>
    <row r="37" spans="1:18" s="12" customFormat="1" ht="18.75" customHeight="1">
      <c r="A37" s="135">
        <v>30</v>
      </c>
      <c r="B37" s="93" t="s">
        <v>300</v>
      </c>
      <c r="C37" s="93" t="s">
        <v>282</v>
      </c>
      <c r="D37" s="94" t="s">
        <v>272</v>
      </c>
      <c r="E37" s="447" t="s">
        <v>417</v>
      </c>
      <c r="F37" s="94"/>
      <c r="G37" s="137"/>
      <c r="H37" s="94"/>
      <c r="I37" s="94"/>
      <c r="J37" s="94"/>
      <c r="K37" s="95"/>
      <c r="L37" s="138"/>
      <c r="M37" s="94"/>
      <c r="N37" s="138"/>
      <c r="O37" s="94"/>
      <c r="P37" s="94"/>
      <c r="Q37" s="95"/>
      <c r="R37" s="95"/>
    </row>
    <row r="38" spans="1:18" s="12" customFormat="1" ht="18.75" customHeight="1">
      <c r="A38" s="135">
        <v>31</v>
      </c>
      <c r="B38" s="93" t="s">
        <v>421</v>
      </c>
      <c r="C38" s="93" t="s">
        <v>337</v>
      </c>
      <c r="D38" s="94" t="s">
        <v>338</v>
      </c>
      <c r="E38" s="447" t="s">
        <v>416</v>
      </c>
      <c r="F38" s="94"/>
      <c r="G38" s="137"/>
      <c r="H38" s="94"/>
      <c r="I38" s="94"/>
      <c r="J38" s="94"/>
      <c r="K38" s="95"/>
      <c r="L38" s="138"/>
      <c r="M38" s="94"/>
      <c r="N38" s="138"/>
      <c r="O38" s="94"/>
      <c r="P38" s="94"/>
      <c r="Q38" s="95"/>
      <c r="R38" s="95"/>
    </row>
    <row r="39" spans="1:18" s="12" customFormat="1" ht="18.75" customHeight="1">
      <c r="A39" s="135">
        <v>32</v>
      </c>
      <c r="B39" s="93" t="s">
        <v>330</v>
      </c>
      <c r="C39" s="93" t="s">
        <v>306</v>
      </c>
      <c r="D39" s="94" t="s">
        <v>331</v>
      </c>
      <c r="E39" s="447" t="s">
        <v>417</v>
      </c>
      <c r="F39" s="94"/>
      <c r="G39" s="137"/>
      <c r="H39" s="94"/>
      <c r="I39" s="94"/>
      <c r="J39" s="94"/>
      <c r="K39" s="95"/>
      <c r="L39" s="138"/>
      <c r="M39" s="94"/>
      <c r="N39" s="138"/>
      <c r="O39" s="94"/>
      <c r="P39" s="94"/>
      <c r="Q39" s="95"/>
      <c r="R39" s="95"/>
    </row>
    <row r="40" spans="1:18" s="12" customFormat="1" ht="18.75" customHeight="1">
      <c r="A40" s="135">
        <v>33</v>
      </c>
      <c r="B40" s="93"/>
      <c r="C40" s="93"/>
      <c r="D40" s="94"/>
      <c r="E40" s="447"/>
      <c r="F40" s="94"/>
      <c r="G40" s="137"/>
      <c r="H40" s="94"/>
      <c r="I40" s="94"/>
      <c r="J40" s="94"/>
      <c r="K40" s="95"/>
      <c r="L40" s="138"/>
      <c r="M40" s="94"/>
      <c r="N40" s="138"/>
      <c r="O40" s="94"/>
      <c r="P40" s="94"/>
      <c r="Q40" s="95"/>
      <c r="R40" s="95"/>
    </row>
    <row r="41" spans="1:18" s="12" customFormat="1" ht="18.75" customHeight="1">
      <c r="A41" s="135">
        <v>34</v>
      </c>
      <c r="B41" s="93"/>
      <c r="C41" s="93"/>
      <c r="D41" s="94"/>
      <c r="E41" s="447"/>
      <c r="F41" s="94"/>
      <c r="G41" s="137"/>
      <c r="H41" s="94"/>
      <c r="I41" s="94"/>
      <c r="J41" s="94"/>
      <c r="K41" s="95"/>
      <c r="L41" s="138"/>
      <c r="M41" s="94"/>
      <c r="N41" s="138"/>
      <c r="O41" s="94"/>
      <c r="P41" s="94"/>
      <c r="Q41" s="95"/>
      <c r="R41" s="95"/>
    </row>
    <row r="42" spans="1:18" s="12" customFormat="1" ht="18.75" customHeight="1">
      <c r="A42" s="135">
        <v>35</v>
      </c>
      <c r="B42" s="93"/>
      <c r="C42" s="93"/>
      <c r="D42" s="94"/>
      <c r="E42" s="447"/>
      <c r="F42" s="94"/>
      <c r="G42" s="137"/>
      <c r="H42" s="94"/>
      <c r="I42" s="94"/>
      <c r="J42" s="94"/>
      <c r="K42" s="95"/>
      <c r="L42" s="138"/>
      <c r="M42" s="94"/>
      <c r="N42" s="138"/>
      <c r="O42" s="94"/>
      <c r="P42" s="94"/>
      <c r="Q42" s="95"/>
      <c r="R42" s="95"/>
    </row>
    <row r="43" spans="1:18" s="12" customFormat="1" ht="18.75" customHeight="1">
      <c r="A43" s="135">
        <v>36</v>
      </c>
      <c r="B43" s="93"/>
      <c r="C43" s="93"/>
      <c r="D43" s="94"/>
      <c r="E43" s="447"/>
      <c r="F43" s="94"/>
      <c r="G43" s="137"/>
      <c r="H43" s="94"/>
      <c r="I43" s="94"/>
      <c r="J43" s="94"/>
      <c r="K43" s="95"/>
      <c r="L43" s="138"/>
      <c r="M43" s="94"/>
      <c r="N43" s="138"/>
      <c r="O43" s="94"/>
      <c r="P43" s="94"/>
      <c r="Q43" s="95"/>
      <c r="R43" s="95"/>
    </row>
    <row r="44" spans="1:18" s="12" customFormat="1" ht="18.75" customHeight="1">
      <c r="A44" s="135">
        <v>37</v>
      </c>
      <c r="B44" s="93"/>
      <c r="C44" s="93"/>
      <c r="D44" s="94"/>
      <c r="E44" s="447"/>
      <c r="F44" s="94"/>
      <c r="G44" s="137"/>
      <c r="H44" s="94"/>
      <c r="I44" s="94"/>
      <c r="J44" s="94"/>
      <c r="K44" s="95"/>
      <c r="L44" s="138"/>
      <c r="M44" s="94"/>
      <c r="N44" s="138"/>
      <c r="O44" s="94"/>
      <c r="P44" s="94"/>
      <c r="Q44" s="95"/>
      <c r="R44" s="95"/>
    </row>
    <row r="45" spans="1:18" s="12" customFormat="1" ht="18.75" customHeight="1">
      <c r="A45" s="135">
        <v>38</v>
      </c>
      <c r="B45" s="93"/>
      <c r="C45" s="93"/>
      <c r="D45" s="94"/>
      <c r="E45" s="447"/>
      <c r="F45" s="94"/>
      <c r="G45" s="137"/>
      <c r="H45" s="94"/>
      <c r="I45" s="94"/>
      <c r="J45" s="94"/>
      <c r="K45" s="95"/>
      <c r="L45" s="138"/>
      <c r="M45" s="94"/>
      <c r="N45" s="138"/>
      <c r="O45" s="94"/>
      <c r="P45" s="94"/>
      <c r="Q45" s="95"/>
      <c r="R45" s="95"/>
    </row>
    <row r="46" spans="1:18" s="12" customFormat="1" ht="18.75" customHeight="1">
      <c r="A46" s="135">
        <v>39</v>
      </c>
      <c r="B46" s="93"/>
      <c r="C46" s="93"/>
      <c r="D46" s="94"/>
      <c r="E46" s="447"/>
      <c r="F46" s="94"/>
      <c r="G46" s="137"/>
      <c r="H46" s="94"/>
      <c r="I46" s="94"/>
      <c r="J46" s="94"/>
      <c r="K46" s="95"/>
      <c r="L46" s="138"/>
      <c r="M46" s="94"/>
      <c r="N46" s="138"/>
      <c r="O46" s="94"/>
      <c r="P46" s="94"/>
      <c r="Q46" s="95"/>
      <c r="R46" s="95"/>
    </row>
    <row r="47" spans="1:18" s="12" customFormat="1" ht="18.75" customHeight="1">
      <c r="A47" s="135">
        <v>40</v>
      </c>
      <c r="B47" s="93"/>
      <c r="C47" s="93"/>
      <c r="D47" s="94"/>
      <c r="E47" s="447"/>
      <c r="F47" s="94"/>
      <c r="G47" s="137"/>
      <c r="H47" s="94"/>
      <c r="I47" s="94"/>
      <c r="J47" s="94"/>
      <c r="K47" s="95"/>
      <c r="L47" s="138"/>
      <c r="M47" s="94"/>
      <c r="N47" s="138"/>
      <c r="O47" s="94"/>
      <c r="P47" s="94"/>
      <c r="Q47" s="95"/>
      <c r="R47" s="95"/>
    </row>
    <row r="48" spans="1:18" s="12" customFormat="1" ht="18.75" customHeight="1">
      <c r="A48" s="135">
        <v>41</v>
      </c>
      <c r="B48" s="93"/>
      <c r="C48" s="93"/>
      <c r="D48" s="94"/>
      <c r="E48" s="447"/>
      <c r="F48" s="94"/>
      <c r="G48" s="137"/>
      <c r="H48" s="94"/>
      <c r="I48" s="94"/>
      <c r="J48" s="94"/>
      <c r="K48" s="95"/>
      <c r="L48" s="138"/>
      <c r="M48" s="94"/>
      <c r="N48" s="138"/>
      <c r="O48" s="94"/>
      <c r="P48" s="94"/>
      <c r="Q48" s="95"/>
      <c r="R48" s="95"/>
    </row>
    <row r="49" spans="1:18" s="12" customFormat="1" ht="18.75" customHeight="1">
      <c r="A49" s="135">
        <v>42</v>
      </c>
      <c r="B49" s="93"/>
      <c r="C49" s="93"/>
      <c r="D49" s="94"/>
      <c r="E49" s="447"/>
      <c r="F49" s="94"/>
      <c r="G49" s="137"/>
      <c r="H49" s="94"/>
      <c r="I49" s="94"/>
      <c r="J49" s="94"/>
      <c r="K49" s="95"/>
      <c r="L49" s="138"/>
      <c r="M49" s="94"/>
      <c r="N49" s="138"/>
      <c r="O49" s="94"/>
      <c r="P49" s="94"/>
      <c r="Q49" s="95"/>
      <c r="R49" s="95"/>
    </row>
    <row r="50" spans="1:18" s="12" customFormat="1" ht="18.75" customHeight="1">
      <c r="A50" s="135">
        <v>43</v>
      </c>
      <c r="B50" s="93"/>
      <c r="C50" s="93"/>
      <c r="D50" s="94"/>
      <c r="E50" s="447"/>
      <c r="F50" s="94"/>
      <c r="G50" s="137"/>
      <c r="H50" s="94"/>
      <c r="I50" s="94"/>
      <c r="J50" s="94"/>
      <c r="K50" s="95"/>
      <c r="L50" s="138"/>
      <c r="M50" s="94"/>
      <c r="N50" s="138"/>
      <c r="O50" s="94"/>
      <c r="P50" s="94"/>
      <c r="Q50" s="95"/>
      <c r="R50" s="95"/>
    </row>
    <row r="51" spans="1:18" s="12" customFormat="1" ht="18.75" customHeight="1">
      <c r="A51" s="135">
        <v>44</v>
      </c>
      <c r="B51" s="93"/>
      <c r="C51" s="93"/>
      <c r="D51" s="94"/>
      <c r="E51" s="447"/>
      <c r="F51" s="94"/>
      <c r="G51" s="137"/>
      <c r="H51" s="94"/>
      <c r="I51" s="94"/>
      <c r="J51" s="94"/>
      <c r="K51" s="95"/>
      <c r="L51" s="138"/>
      <c r="M51" s="94"/>
      <c r="N51" s="138"/>
      <c r="O51" s="94"/>
      <c r="P51" s="94"/>
      <c r="Q51" s="95"/>
      <c r="R51" s="95"/>
    </row>
    <row r="52" spans="1:18" s="12" customFormat="1" ht="18.75" customHeight="1">
      <c r="A52" s="135">
        <v>45</v>
      </c>
      <c r="B52" s="93"/>
      <c r="C52" s="93"/>
      <c r="D52" s="94"/>
      <c r="E52" s="447"/>
      <c r="F52" s="94"/>
      <c r="G52" s="137"/>
      <c r="H52" s="94"/>
      <c r="I52" s="94"/>
      <c r="J52" s="94"/>
      <c r="K52" s="95"/>
      <c r="L52" s="138"/>
      <c r="M52" s="94"/>
      <c r="N52" s="138"/>
      <c r="O52" s="94"/>
      <c r="P52" s="94"/>
      <c r="Q52" s="95"/>
      <c r="R52" s="95"/>
    </row>
    <row r="53" spans="1:18" s="12" customFormat="1" ht="18.75" customHeight="1">
      <c r="A53" s="135">
        <v>46</v>
      </c>
      <c r="B53" s="93"/>
      <c r="C53" s="93"/>
      <c r="D53" s="94"/>
      <c r="E53" s="447"/>
      <c r="F53" s="94"/>
      <c r="G53" s="137"/>
      <c r="H53" s="94"/>
      <c r="I53" s="94"/>
      <c r="J53" s="94"/>
      <c r="K53" s="95"/>
      <c r="L53" s="138"/>
      <c r="M53" s="94"/>
      <c r="N53" s="138"/>
      <c r="O53" s="94"/>
      <c r="P53" s="94"/>
      <c r="Q53" s="95"/>
      <c r="R53" s="95"/>
    </row>
    <row r="54" spans="1:18" s="12" customFormat="1" ht="18.75" customHeight="1">
      <c r="A54" s="135">
        <v>47</v>
      </c>
      <c r="B54" s="93"/>
      <c r="C54" s="93"/>
      <c r="D54" s="94"/>
      <c r="E54" s="447"/>
      <c r="F54" s="94"/>
      <c r="G54" s="137"/>
      <c r="H54" s="94"/>
      <c r="I54" s="94"/>
      <c r="J54" s="94"/>
      <c r="K54" s="95"/>
      <c r="L54" s="138"/>
      <c r="M54" s="94"/>
      <c r="N54" s="138"/>
      <c r="O54" s="94"/>
      <c r="P54" s="94"/>
      <c r="Q54" s="95"/>
      <c r="R54" s="95"/>
    </row>
    <row r="55" spans="1:18" s="12" customFormat="1" ht="18.75" customHeight="1">
      <c r="A55" s="135">
        <v>48</v>
      </c>
      <c r="B55" s="93"/>
      <c r="C55" s="93"/>
      <c r="D55" s="94"/>
      <c r="E55" s="447"/>
      <c r="F55" s="94"/>
      <c r="G55" s="137"/>
      <c r="H55" s="94"/>
      <c r="I55" s="94"/>
      <c r="J55" s="94"/>
      <c r="K55" s="95"/>
      <c r="L55" s="138"/>
      <c r="M55" s="94"/>
      <c r="N55" s="138"/>
      <c r="O55" s="94"/>
      <c r="P55" s="94"/>
      <c r="Q55" s="95"/>
      <c r="R55" s="95"/>
    </row>
    <row r="56" spans="1:18" s="12" customFormat="1" ht="18.75" customHeight="1">
      <c r="A56" s="135">
        <v>49</v>
      </c>
      <c r="B56" s="93"/>
      <c r="C56" s="93"/>
      <c r="D56" s="94"/>
      <c r="E56" s="447"/>
      <c r="F56" s="94"/>
      <c r="G56" s="137"/>
      <c r="H56" s="94"/>
      <c r="I56" s="94"/>
      <c r="J56" s="94"/>
      <c r="K56" s="95"/>
      <c r="L56" s="138"/>
      <c r="M56" s="94"/>
      <c r="N56" s="138"/>
      <c r="O56" s="94"/>
      <c r="P56" s="94"/>
      <c r="Q56" s="95"/>
      <c r="R56" s="95"/>
    </row>
    <row r="57" spans="1:18" s="12" customFormat="1" ht="18.75" customHeight="1">
      <c r="A57" s="135">
        <v>50</v>
      </c>
      <c r="B57" s="93"/>
      <c r="C57" s="93"/>
      <c r="D57" s="94"/>
      <c r="E57" s="447"/>
      <c r="F57" s="94"/>
      <c r="G57" s="137"/>
      <c r="H57" s="94"/>
      <c r="I57" s="94"/>
      <c r="J57" s="94"/>
      <c r="K57" s="95"/>
      <c r="L57" s="138"/>
      <c r="M57" s="94"/>
      <c r="N57" s="138"/>
      <c r="O57" s="94"/>
      <c r="P57" s="94"/>
      <c r="Q57" s="95"/>
      <c r="R57" s="95"/>
    </row>
    <row r="58" spans="1:18" s="12" customFormat="1" ht="18.75" customHeight="1">
      <c r="A58" s="135">
        <v>51</v>
      </c>
      <c r="B58" s="93"/>
      <c r="C58" s="93"/>
      <c r="D58" s="94"/>
      <c r="E58" s="447"/>
      <c r="F58" s="94"/>
      <c r="G58" s="137"/>
      <c r="H58" s="94"/>
      <c r="I58" s="94"/>
      <c r="J58" s="94"/>
      <c r="K58" s="95"/>
      <c r="L58" s="138"/>
      <c r="M58" s="94"/>
      <c r="N58" s="138"/>
      <c r="O58" s="94"/>
      <c r="P58" s="94"/>
      <c r="Q58" s="95"/>
      <c r="R58" s="95"/>
    </row>
    <row r="59" spans="1:18" s="12" customFormat="1" ht="18.75" customHeight="1">
      <c r="A59" s="135">
        <v>52</v>
      </c>
      <c r="B59" s="93"/>
      <c r="C59" s="93"/>
      <c r="D59" s="94"/>
      <c r="E59" s="447"/>
      <c r="F59" s="94"/>
      <c r="G59" s="137"/>
      <c r="H59" s="94"/>
      <c r="I59" s="94"/>
      <c r="J59" s="94"/>
      <c r="K59" s="95"/>
      <c r="L59" s="138"/>
      <c r="M59" s="94"/>
      <c r="N59" s="138"/>
      <c r="O59" s="94"/>
      <c r="P59" s="94"/>
      <c r="Q59" s="95"/>
      <c r="R59" s="95"/>
    </row>
    <row r="60" spans="1:18" s="12" customFormat="1" ht="18.75" customHeight="1">
      <c r="A60" s="135">
        <v>53</v>
      </c>
      <c r="B60" s="93"/>
      <c r="C60" s="93"/>
      <c r="D60" s="94"/>
      <c r="E60" s="447"/>
      <c r="F60" s="94"/>
      <c r="G60" s="137"/>
      <c r="H60" s="94"/>
      <c r="I60" s="94"/>
      <c r="J60" s="94"/>
      <c r="K60" s="95"/>
      <c r="L60" s="138"/>
      <c r="M60" s="94"/>
      <c r="N60" s="138"/>
      <c r="O60" s="94"/>
      <c r="P60" s="94"/>
      <c r="Q60" s="95"/>
      <c r="R60" s="95"/>
    </row>
    <row r="61" spans="1:18" s="12" customFormat="1" ht="18.75" customHeight="1">
      <c r="A61" s="135">
        <v>54</v>
      </c>
      <c r="B61" s="93"/>
      <c r="C61" s="93"/>
      <c r="D61" s="94"/>
      <c r="E61" s="447"/>
      <c r="F61" s="94"/>
      <c r="G61" s="137"/>
      <c r="H61" s="94"/>
      <c r="I61" s="94"/>
      <c r="J61" s="94"/>
      <c r="K61" s="95"/>
      <c r="L61" s="138"/>
      <c r="M61" s="94"/>
      <c r="N61" s="138"/>
      <c r="O61" s="94"/>
      <c r="P61" s="94"/>
      <c r="Q61" s="95"/>
      <c r="R61" s="95"/>
    </row>
    <row r="62" spans="1:18" s="12" customFormat="1" ht="18.75" customHeight="1">
      <c r="A62" s="135">
        <v>55</v>
      </c>
      <c r="B62" s="93"/>
      <c r="C62" s="93"/>
      <c r="D62" s="94"/>
      <c r="E62" s="447"/>
      <c r="F62" s="94"/>
      <c r="G62" s="137"/>
      <c r="H62" s="94"/>
      <c r="I62" s="94"/>
      <c r="J62" s="94"/>
      <c r="K62" s="95"/>
      <c r="L62" s="138"/>
      <c r="M62" s="94"/>
      <c r="N62" s="138"/>
      <c r="O62" s="94"/>
      <c r="P62" s="94"/>
      <c r="Q62" s="95"/>
      <c r="R62" s="95"/>
    </row>
    <row r="63" spans="1:18" s="12" customFormat="1" ht="18.75" customHeight="1">
      <c r="A63" s="135">
        <v>56</v>
      </c>
      <c r="B63" s="93"/>
      <c r="C63" s="93"/>
      <c r="D63" s="94"/>
      <c r="E63" s="447"/>
      <c r="F63" s="94"/>
      <c r="G63" s="137"/>
      <c r="H63" s="94"/>
      <c r="I63" s="94"/>
      <c r="J63" s="94"/>
      <c r="K63" s="95"/>
      <c r="L63" s="138"/>
      <c r="M63" s="94"/>
      <c r="N63" s="138"/>
      <c r="O63" s="94"/>
      <c r="P63" s="94"/>
      <c r="Q63" s="95"/>
      <c r="R63" s="95"/>
    </row>
    <row r="64" spans="1:18" s="12" customFormat="1" ht="18.75" customHeight="1">
      <c r="A64" s="135">
        <v>57</v>
      </c>
      <c r="B64" s="93"/>
      <c r="C64" s="93"/>
      <c r="D64" s="94"/>
      <c r="E64" s="447"/>
      <c r="F64" s="94"/>
      <c r="G64" s="137"/>
      <c r="H64" s="94"/>
      <c r="I64" s="94"/>
      <c r="J64" s="94"/>
      <c r="K64" s="95"/>
      <c r="L64" s="138"/>
      <c r="M64" s="94"/>
      <c r="N64" s="138"/>
      <c r="O64" s="94"/>
      <c r="P64" s="94"/>
      <c r="Q64" s="95"/>
      <c r="R64" s="95"/>
    </row>
    <row r="65" spans="1:18" s="12" customFormat="1" ht="18.75" customHeight="1">
      <c r="A65" s="135">
        <v>58</v>
      </c>
      <c r="B65" s="93"/>
      <c r="C65" s="93"/>
      <c r="D65" s="94"/>
      <c r="E65" s="447"/>
      <c r="F65" s="94"/>
      <c r="G65" s="137"/>
      <c r="H65" s="94"/>
      <c r="I65" s="94"/>
      <c r="J65" s="94"/>
      <c r="K65" s="95"/>
      <c r="L65" s="138"/>
      <c r="M65" s="94"/>
      <c r="N65" s="138"/>
      <c r="O65" s="94"/>
      <c r="P65" s="94"/>
      <c r="Q65" s="95"/>
      <c r="R65" s="95"/>
    </row>
    <row r="66" spans="1:18" s="12" customFormat="1" ht="18.75" customHeight="1">
      <c r="A66" s="135">
        <v>59</v>
      </c>
      <c r="B66" s="93"/>
      <c r="C66" s="93"/>
      <c r="D66" s="94"/>
      <c r="E66" s="447"/>
      <c r="F66" s="94"/>
      <c r="G66" s="137"/>
      <c r="H66" s="94"/>
      <c r="I66" s="94"/>
      <c r="J66" s="94"/>
      <c r="K66" s="95"/>
      <c r="L66" s="138"/>
      <c r="M66" s="94"/>
      <c r="N66" s="138"/>
      <c r="O66" s="94"/>
      <c r="P66" s="94"/>
      <c r="Q66" s="95"/>
      <c r="R66" s="95"/>
    </row>
    <row r="67" spans="1:18" s="12" customFormat="1" ht="18.75" customHeight="1">
      <c r="A67" s="135">
        <v>60</v>
      </c>
      <c r="B67" s="93"/>
      <c r="C67" s="93"/>
      <c r="D67" s="94"/>
      <c r="E67" s="447"/>
      <c r="F67" s="94"/>
      <c r="G67" s="137"/>
      <c r="H67" s="94"/>
      <c r="I67" s="94"/>
      <c r="J67" s="94"/>
      <c r="K67" s="95"/>
      <c r="L67" s="138"/>
      <c r="M67" s="94"/>
      <c r="N67" s="138"/>
      <c r="O67" s="94"/>
      <c r="P67" s="94"/>
      <c r="Q67" s="95"/>
      <c r="R67" s="95"/>
    </row>
    <row r="68" spans="1:18" s="12" customFormat="1" ht="18.75" customHeight="1">
      <c r="A68" s="135">
        <v>61</v>
      </c>
      <c r="B68" s="93"/>
      <c r="C68" s="93"/>
      <c r="D68" s="94"/>
      <c r="E68" s="447"/>
      <c r="F68" s="94"/>
      <c r="G68" s="137"/>
      <c r="H68" s="94"/>
      <c r="I68" s="94"/>
      <c r="J68" s="94"/>
      <c r="K68" s="95"/>
      <c r="L68" s="138"/>
      <c r="M68" s="94"/>
      <c r="N68" s="138"/>
      <c r="O68" s="94"/>
      <c r="P68" s="94"/>
      <c r="Q68" s="95"/>
      <c r="R68" s="95"/>
    </row>
    <row r="69" spans="1:18" s="12" customFormat="1" ht="18.75" customHeight="1">
      <c r="A69" s="135">
        <v>62</v>
      </c>
      <c r="B69" s="93"/>
      <c r="C69" s="93"/>
      <c r="D69" s="94"/>
      <c r="E69" s="447"/>
      <c r="F69" s="94"/>
      <c r="G69" s="137"/>
      <c r="H69" s="94"/>
      <c r="I69" s="94"/>
      <c r="J69" s="94"/>
      <c r="K69" s="95"/>
      <c r="L69" s="138"/>
      <c r="M69" s="94"/>
      <c r="N69" s="138"/>
      <c r="O69" s="94"/>
      <c r="P69" s="94"/>
      <c r="Q69" s="95"/>
      <c r="R69" s="95"/>
    </row>
    <row r="70" spans="1:18" s="12" customFormat="1" ht="18.75" customHeight="1">
      <c r="A70" s="135">
        <v>63</v>
      </c>
      <c r="B70" s="93"/>
      <c r="C70" s="93"/>
      <c r="D70" s="94"/>
      <c r="E70" s="447"/>
      <c r="F70" s="94"/>
      <c r="G70" s="137"/>
      <c r="H70" s="94"/>
      <c r="I70" s="94"/>
      <c r="J70" s="94"/>
      <c r="K70" s="95"/>
      <c r="L70" s="138"/>
      <c r="M70" s="94"/>
      <c r="N70" s="138"/>
      <c r="O70" s="94"/>
      <c r="P70" s="94"/>
      <c r="Q70" s="95"/>
      <c r="R70" s="95"/>
    </row>
    <row r="71" spans="1:18" s="12" customFormat="1" ht="18.75" customHeight="1">
      <c r="A71" s="135">
        <v>64</v>
      </c>
      <c r="B71" s="93"/>
      <c r="C71" s="93"/>
      <c r="D71" s="94"/>
      <c r="E71" s="447"/>
      <c r="F71" s="94"/>
      <c r="G71" s="137"/>
      <c r="H71" s="94"/>
      <c r="I71" s="94"/>
      <c r="J71" s="94"/>
      <c r="K71" s="95"/>
      <c r="L71" s="138"/>
      <c r="M71" s="94"/>
      <c r="N71" s="138"/>
      <c r="O71" s="94"/>
      <c r="P71" s="94"/>
      <c r="Q71" s="95"/>
      <c r="R71" s="95"/>
    </row>
    <row r="72" spans="1:18" s="12" customFormat="1" ht="18.75" customHeight="1">
      <c r="A72" s="135">
        <v>65</v>
      </c>
      <c r="B72" s="93"/>
      <c r="C72" s="93"/>
      <c r="D72" s="94"/>
      <c r="E72" s="447"/>
      <c r="F72" s="94"/>
      <c r="G72" s="137"/>
      <c r="H72" s="94"/>
      <c r="I72" s="94"/>
      <c r="J72" s="94"/>
      <c r="K72" s="95"/>
      <c r="L72" s="138"/>
      <c r="M72" s="94"/>
      <c r="N72" s="138"/>
      <c r="O72" s="94"/>
      <c r="P72" s="94"/>
      <c r="Q72" s="95"/>
      <c r="R72" s="95"/>
    </row>
    <row r="73" spans="1:18" s="12" customFormat="1" ht="18.75" customHeight="1">
      <c r="A73" s="135">
        <v>66</v>
      </c>
      <c r="B73" s="93"/>
      <c r="C73" s="93"/>
      <c r="D73" s="94"/>
      <c r="E73" s="447"/>
      <c r="F73" s="94"/>
      <c r="G73" s="137"/>
      <c r="H73" s="94"/>
      <c r="I73" s="94"/>
      <c r="J73" s="94"/>
      <c r="K73" s="95"/>
      <c r="L73" s="138"/>
      <c r="M73" s="94"/>
      <c r="N73" s="138"/>
      <c r="O73" s="94"/>
      <c r="P73" s="94"/>
      <c r="Q73" s="95"/>
      <c r="R73" s="95"/>
    </row>
    <row r="74" spans="1:18" s="12" customFormat="1" ht="18.75" customHeight="1">
      <c r="A74" s="135">
        <v>67</v>
      </c>
      <c r="B74" s="93"/>
      <c r="C74" s="93"/>
      <c r="D74" s="94"/>
      <c r="E74" s="447"/>
      <c r="F74" s="94"/>
      <c r="G74" s="137"/>
      <c r="H74" s="94"/>
      <c r="I74" s="94"/>
      <c r="J74" s="94"/>
      <c r="K74" s="95"/>
      <c r="L74" s="138"/>
      <c r="M74" s="94"/>
      <c r="N74" s="138"/>
      <c r="O74" s="94"/>
      <c r="P74" s="94"/>
      <c r="Q74" s="95"/>
      <c r="R74" s="95"/>
    </row>
    <row r="75" spans="1:18" s="12" customFormat="1" ht="18.75" customHeight="1">
      <c r="A75" s="135">
        <v>68</v>
      </c>
      <c r="B75" s="93"/>
      <c r="C75" s="93"/>
      <c r="D75" s="94"/>
      <c r="E75" s="447"/>
      <c r="F75" s="94"/>
      <c r="G75" s="137"/>
      <c r="H75" s="94"/>
      <c r="I75" s="94"/>
      <c r="J75" s="94"/>
      <c r="K75" s="95"/>
      <c r="L75" s="138"/>
      <c r="M75" s="94"/>
      <c r="N75" s="138"/>
      <c r="O75" s="94"/>
      <c r="P75" s="94"/>
      <c r="Q75" s="95"/>
      <c r="R75" s="95"/>
    </row>
    <row r="76" spans="1:18" s="12" customFormat="1" ht="18.75" customHeight="1">
      <c r="A76" s="135">
        <v>69</v>
      </c>
      <c r="B76" s="93"/>
      <c r="C76" s="93"/>
      <c r="D76" s="94"/>
      <c r="E76" s="447"/>
      <c r="F76" s="94"/>
      <c r="G76" s="137"/>
      <c r="H76" s="94"/>
      <c r="I76" s="94"/>
      <c r="J76" s="94"/>
      <c r="K76" s="95"/>
      <c r="L76" s="138"/>
      <c r="M76" s="94"/>
      <c r="N76" s="138"/>
      <c r="O76" s="94"/>
      <c r="P76" s="94"/>
      <c r="Q76" s="95"/>
      <c r="R76" s="95"/>
    </row>
    <row r="77" spans="1:18" s="12" customFormat="1" ht="18.75" customHeight="1">
      <c r="A77" s="135">
        <v>70</v>
      </c>
      <c r="B77" s="93"/>
      <c r="C77" s="93"/>
      <c r="D77" s="94"/>
      <c r="E77" s="447"/>
      <c r="F77" s="94"/>
      <c r="G77" s="137"/>
      <c r="H77" s="94"/>
      <c r="I77" s="94"/>
      <c r="J77" s="94"/>
      <c r="K77" s="95"/>
      <c r="L77" s="138"/>
      <c r="M77" s="94"/>
      <c r="N77" s="138"/>
      <c r="O77" s="94"/>
      <c r="P77" s="94"/>
      <c r="Q77" s="95"/>
      <c r="R77" s="95"/>
    </row>
    <row r="78" spans="1:18" s="12" customFormat="1" ht="18.75" customHeight="1">
      <c r="A78" s="135">
        <v>71</v>
      </c>
      <c r="B78" s="93"/>
      <c r="C78" s="93"/>
      <c r="D78" s="94"/>
      <c r="E78" s="447"/>
      <c r="F78" s="94"/>
      <c r="G78" s="137"/>
      <c r="H78" s="94"/>
      <c r="I78" s="94"/>
      <c r="J78" s="94"/>
      <c r="K78" s="95"/>
      <c r="L78" s="138"/>
      <c r="M78" s="94"/>
      <c r="N78" s="138"/>
      <c r="O78" s="94"/>
      <c r="P78" s="94"/>
      <c r="Q78" s="95"/>
      <c r="R78" s="95"/>
    </row>
    <row r="79" spans="1:18" s="12" customFormat="1" ht="18.75" customHeight="1">
      <c r="A79" s="135">
        <v>72</v>
      </c>
      <c r="B79" s="93"/>
      <c r="C79" s="93"/>
      <c r="D79" s="94"/>
      <c r="E79" s="447"/>
      <c r="F79" s="94"/>
      <c r="G79" s="137"/>
      <c r="H79" s="94"/>
      <c r="I79" s="94"/>
      <c r="J79" s="94"/>
      <c r="K79" s="95"/>
      <c r="L79" s="138"/>
      <c r="M79" s="94"/>
      <c r="N79" s="138"/>
      <c r="O79" s="94"/>
      <c r="P79" s="94"/>
      <c r="Q79" s="95"/>
      <c r="R79" s="95"/>
    </row>
    <row r="80" spans="1:18" s="12" customFormat="1" ht="18.75" customHeight="1">
      <c r="A80" s="135">
        <v>73</v>
      </c>
      <c r="B80" s="93"/>
      <c r="C80" s="93"/>
      <c r="D80" s="94"/>
      <c r="E80" s="447"/>
      <c r="F80" s="94"/>
      <c r="G80" s="137"/>
      <c r="H80" s="94"/>
      <c r="I80" s="94"/>
      <c r="J80" s="94"/>
      <c r="K80" s="95"/>
      <c r="L80" s="138"/>
      <c r="M80" s="94"/>
      <c r="N80" s="138"/>
      <c r="O80" s="94"/>
      <c r="P80" s="94"/>
      <c r="Q80" s="95"/>
      <c r="R80" s="95"/>
    </row>
    <row r="81" spans="1:18" s="12" customFormat="1" ht="18.75" customHeight="1">
      <c r="A81" s="135">
        <v>74</v>
      </c>
      <c r="B81" s="93"/>
      <c r="C81" s="93"/>
      <c r="D81" s="94"/>
      <c r="E81" s="447"/>
      <c r="F81" s="94"/>
      <c r="G81" s="137"/>
      <c r="H81" s="94"/>
      <c r="I81" s="94"/>
      <c r="J81" s="94"/>
      <c r="K81" s="95"/>
      <c r="L81" s="138"/>
      <c r="M81" s="94"/>
      <c r="N81" s="138"/>
      <c r="O81" s="94"/>
      <c r="P81" s="94"/>
      <c r="Q81" s="95"/>
      <c r="R81" s="95"/>
    </row>
    <row r="82" spans="1:18" s="12" customFormat="1" ht="18.75" customHeight="1">
      <c r="A82" s="135">
        <v>75</v>
      </c>
      <c r="B82" s="93"/>
      <c r="C82" s="93"/>
      <c r="D82" s="94"/>
      <c r="E82" s="447"/>
      <c r="F82" s="94"/>
      <c r="G82" s="137"/>
      <c r="H82" s="94"/>
      <c r="I82" s="94"/>
      <c r="J82" s="94"/>
      <c r="K82" s="95"/>
      <c r="L82" s="138"/>
      <c r="M82" s="94"/>
      <c r="N82" s="138"/>
      <c r="O82" s="94"/>
      <c r="P82" s="94"/>
      <c r="Q82" s="95"/>
      <c r="R82" s="95"/>
    </row>
    <row r="83" spans="1:18" s="12" customFormat="1" ht="18.75" customHeight="1">
      <c r="A83" s="135">
        <v>76</v>
      </c>
      <c r="B83" s="93"/>
      <c r="C83" s="93"/>
      <c r="D83" s="94"/>
      <c r="E83" s="447"/>
      <c r="F83" s="94"/>
      <c r="G83" s="137"/>
      <c r="H83" s="94"/>
      <c r="I83" s="94"/>
      <c r="J83" s="94"/>
      <c r="K83" s="95"/>
      <c r="L83" s="138"/>
      <c r="M83" s="94"/>
      <c r="N83" s="138"/>
      <c r="O83" s="94"/>
      <c r="P83" s="94"/>
      <c r="Q83" s="95"/>
      <c r="R83" s="95"/>
    </row>
    <row r="84" spans="1:18" s="12" customFormat="1" ht="18.75" customHeight="1">
      <c r="A84" s="135">
        <v>77</v>
      </c>
      <c r="B84" s="93"/>
      <c r="C84" s="93"/>
      <c r="D84" s="94"/>
      <c r="E84" s="447"/>
      <c r="F84" s="94"/>
      <c r="G84" s="137"/>
      <c r="H84" s="94"/>
      <c r="I84" s="94"/>
      <c r="J84" s="94"/>
      <c r="K84" s="95"/>
      <c r="L84" s="138"/>
      <c r="M84" s="94"/>
      <c r="N84" s="138"/>
      <c r="O84" s="94"/>
      <c r="P84" s="94"/>
      <c r="Q84" s="95"/>
      <c r="R84" s="95"/>
    </row>
    <row r="85" spans="1:18" s="12" customFormat="1" ht="18.75" customHeight="1">
      <c r="A85" s="135">
        <v>78</v>
      </c>
      <c r="B85" s="93"/>
      <c r="C85" s="93"/>
      <c r="D85" s="94"/>
      <c r="E85" s="447"/>
      <c r="F85" s="94"/>
      <c r="G85" s="137"/>
      <c r="H85" s="94"/>
      <c r="I85" s="94"/>
      <c r="J85" s="94"/>
      <c r="K85" s="95"/>
      <c r="L85" s="138"/>
      <c r="M85" s="94"/>
      <c r="N85" s="138"/>
      <c r="O85" s="94"/>
      <c r="P85" s="94"/>
      <c r="Q85" s="95"/>
      <c r="R85" s="95"/>
    </row>
    <row r="86" spans="1:18" s="12" customFormat="1" ht="18.75" customHeight="1">
      <c r="A86" s="135">
        <v>79</v>
      </c>
      <c r="B86" s="93"/>
      <c r="C86" s="93"/>
      <c r="D86" s="94"/>
      <c r="E86" s="447"/>
      <c r="F86" s="94"/>
      <c r="G86" s="137"/>
      <c r="H86" s="94"/>
      <c r="I86" s="94"/>
      <c r="J86" s="94"/>
      <c r="K86" s="95"/>
      <c r="L86" s="138"/>
      <c r="M86" s="94"/>
      <c r="N86" s="138"/>
      <c r="O86" s="94"/>
      <c r="P86" s="94"/>
      <c r="Q86" s="95"/>
      <c r="R86" s="95"/>
    </row>
    <row r="87" spans="1:18" s="12" customFormat="1" ht="18.75" customHeight="1">
      <c r="A87" s="135">
        <v>80</v>
      </c>
      <c r="B87" s="93"/>
      <c r="C87" s="93"/>
      <c r="D87" s="94"/>
      <c r="E87" s="447"/>
      <c r="F87" s="94"/>
      <c r="G87" s="137"/>
      <c r="H87" s="94"/>
      <c r="I87" s="94"/>
      <c r="J87" s="94"/>
      <c r="K87" s="95"/>
      <c r="L87" s="138"/>
      <c r="M87" s="94"/>
      <c r="N87" s="138"/>
      <c r="O87" s="94"/>
      <c r="P87" s="94"/>
      <c r="Q87" s="95"/>
      <c r="R87" s="95"/>
    </row>
    <row r="88" spans="1:18" s="12" customFormat="1" ht="18.75" customHeight="1">
      <c r="A88" s="135">
        <v>81</v>
      </c>
      <c r="B88" s="93"/>
      <c r="C88" s="93"/>
      <c r="D88" s="94"/>
      <c r="E88" s="447"/>
      <c r="F88" s="94"/>
      <c r="G88" s="137"/>
      <c r="H88" s="94"/>
      <c r="I88" s="94"/>
      <c r="J88" s="94"/>
      <c r="K88" s="95"/>
      <c r="L88" s="138"/>
      <c r="M88" s="94"/>
      <c r="N88" s="138"/>
      <c r="O88" s="94"/>
      <c r="P88" s="94"/>
      <c r="Q88" s="95"/>
      <c r="R88" s="95"/>
    </row>
    <row r="89" spans="1:18" s="12" customFormat="1" ht="18.75" customHeight="1">
      <c r="A89" s="135">
        <v>82</v>
      </c>
      <c r="B89" s="93"/>
      <c r="C89" s="93"/>
      <c r="D89" s="94"/>
      <c r="E89" s="447"/>
      <c r="F89" s="94"/>
      <c r="G89" s="137"/>
      <c r="H89" s="94"/>
      <c r="I89" s="94"/>
      <c r="J89" s="94"/>
      <c r="K89" s="95"/>
      <c r="L89" s="138"/>
      <c r="M89" s="94"/>
      <c r="N89" s="138"/>
      <c r="O89" s="94"/>
      <c r="P89" s="94"/>
      <c r="Q89" s="95"/>
      <c r="R89" s="95"/>
    </row>
    <row r="90" spans="1:18" s="12" customFormat="1" ht="18.75" customHeight="1">
      <c r="A90" s="135">
        <v>83</v>
      </c>
      <c r="B90" s="93"/>
      <c r="C90" s="93"/>
      <c r="D90" s="94"/>
      <c r="E90" s="447"/>
      <c r="F90" s="94"/>
      <c r="G90" s="137"/>
      <c r="H90" s="94"/>
      <c r="I90" s="94"/>
      <c r="J90" s="94"/>
      <c r="K90" s="95"/>
      <c r="L90" s="138"/>
      <c r="M90" s="94"/>
      <c r="N90" s="138"/>
      <c r="O90" s="94"/>
      <c r="P90" s="94"/>
      <c r="Q90" s="95"/>
      <c r="R90" s="95"/>
    </row>
    <row r="91" spans="1:18" s="12" customFormat="1" ht="18.75" customHeight="1">
      <c r="A91" s="135">
        <v>84</v>
      </c>
      <c r="B91" s="93"/>
      <c r="C91" s="93"/>
      <c r="D91" s="94"/>
      <c r="E91" s="447"/>
      <c r="F91" s="94"/>
      <c r="G91" s="137"/>
      <c r="H91" s="94"/>
      <c r="I91" s="94"/>
      <c r="J91" s="94"/>
      <c r="K91" s="95"/>
      <c r="L91" s="138"/>
      <c r="M91" s="94"/>
      <c r="N91" s="138"/>
      <c r="O91" s="94"/>
      <c r="P91" s="94"/>
      <c r="Q91" s="95"/>
      <c r="R91" s="95"/>
    </row>
    <row r="92" spans="1:18" s="12" customFormat="1" ht="18.75" customHeight="1">
      <c r="A92" s="135">
        <v>85</v>
      </c>
      <c r="B92" s="93"/>
      <c r="C92" s="93"/>
      <c r="D92" s="94"/>
      <c r="E92" s="447"/>
      <c r="F92" s="94"/>
      <c r="G92" s="137"/>
      <c r="H92" s="94"/>
      <c r="I92" s="94"/>
      <c r="J92" s="94"/>
      <c r="K92" s="95"/>
      <c r="L92" s="138"/>
      <c r="M92" s="94"/>
      <c r="N92" s="138"/>
      <c r="O92" s="94"/>
      <c r="P92" s="94"/>
      <c r="Q92" s="95"/>
      <c r="R92" s="95"/>
    </row>
    <row r="93" spans="1:18" s="12" customFormat="1" ht="18.75" customHeight="1">
      <c r="A93" s="135">
        <v>86</v>
      </c>
      <c r="B93" s="93"/>
      <c r="C93" s="93"/>
      <c r="D93" s="94"/>
      <c r="E93" s="447"/>
      <c r="F93" s="94"/>
      <c r="G93" s="137"/>
      <c r="H93" s="94"/>
      <c r="I93" s="94"/>
      <c r="J93" s="94"/>
      <c r="K93" s="95"/>
      <c r="L93" s="138"/>
      <c r="M93" s="94"/>
      <c r="N93" s="138"/>
      <c r="O93" s="94"/>
      <c r="P93" s="94"/>
      <c r="Q93" s="95"/>
      <c r="R93" s="95"/>
    </row>
    <row r="94" spans="1:18" s="12" customFormat="1" ht="18.75" customHeight="1">
      <c r="A94" s="135">
        <v>87</v>
      </c>
      <c r="B94" s="93"/>
      <c r="C94" s="93"/>
      <c r="D94" s="94"/>
      <c r="E94" s="447"/>
      <c r="F94" s="94"/>
      <c r="G94" s="137"/>
      <c r="H94" s="94"/>
      <c r="I94" s="94"/>
      <c r="J94" s="94"/>
      <c r="K94" s="95"/>
      <c r="L94" s="138"/>
      <c r="M94" s="94"/>
      <c r="N94" s="138"/>
      <c r="O94" s="94"/>
      <c r="P94" s="94"/>
      <c r="Q94" s="95"/>
      <c r="R94" s="95"/>
    </row>
    <row r="95" spans="1:18" s="12" customFormat="1" ht="18.75" customHeight="1">
      <c r="A95" s="135">
        <v>88</v>
      </c>
      <c r="B95" s="93"/>
      <c r="C95" s="93"/>
      <c r="D95" s="94"/>
      <c r="E95" s="447"/>
      <c r="F95" s="94"/>
      <c r="G95" s="137"/>
      <c r="H95" s="94"/>
      <c r="I95" s="94"/>
      <c r="J95" s="94"/>
      <c r="K95" s="95"/>
      <c r="L95" s="138"/>
      <c r="M95" s="94"/>
      <c r="N95" s="138"/>
      <c r="O95" s="94"/>
      <c r="P95" s="94"/>
      <c r="Q95" s="95"/>
      <c r="R95" s="95"/>
    </row>
    <row r="96" spans="1:18" s="12" customFormat="1" ht="18.75" customHeight="1">
      <c r="A96" s="135">
        <v>89</v>
      </c>
      <c r="B96" s="93"/>
      <c r="C96" s="93"/>
      <c r="D96" s="94"/>
      <c r="E96" s="447"/>
      <c r="F96" s="94"/>
      <c r="G96" s="137"/>
      <c r="H96" s="94"/>
      <c r="I96" s="94"/>
      <c r="J96" s="94"/>
      <c r="K96" s="95"/>
      <c r="L96" s="138"/>
      <c r="M96" s="94"/>
      <c r="N96" s="138"/>
      <c r="O96" s="94"/>
      <c r="P96" s="94"/>
      <c r="Q96" s="95"/>
      <c r="R96" s="95"/>
    </row>
    <row r="97" spans="1:18" s="12" customFormat="1" ht="18.75" customHeight="1">
      <c r="A97" s="135">
        <v>90</v>
      </c>
      <c r="B97" s="93"/>
      <c r="C97" s="93"/>
      <c r="D97" s="94"/>
      <c r="E97" s="447"/>
      <c r="F97" s="94"/>
      <c r="G97" s="137"/>
      <c r="H97" s="94"/>
      <c r="I97" s="94"/>
      <c r="J97" s="94"/>
      <c r="K97" s="95"/>
      <c r="L97" s="138"/>
      <c r="M97" s="94"/>
      <c r="N97" s="138"/>
      <c r="O97" s="94"/>
      <c r="P97" s="94"/>
      <c r="Q97" s="95"/>
      <c r="R97" s="95"/>
    </row>
    <row r="98" spans="1:18" s="12" customFormat="1" ht="18.75" customHeight="1">
      <c r="A98" s="135">
        <v>91</v>
      </c>
      <c r="B98" s="93"/>
      <c r="C98" s="93"/>
      <c r="D98" s="94"/>
      <c r="E98" s="447"/>
      <c r="F98" s="94"/>
      <c r="G98" s="137"/>
      <c r="H98" s="94"/>
      <c r="I98" s="94"/>
      <c r="J98" s="94"/>
      <c r="K98" s="95"/>
      <c r="L98" s="138"/>
      <c r="M98" s="94"/>
      <c r="N98" s="138"/>
      <c r="O98" s="94"/>
      <c r="P98" s="94"/>
      <c r="Q98" s="95"/>
      <c r="R98" s="95"/>
    </row>
    <row r="99" spans="1:18" s="12" customFormat="1" ht="18.75" customHeight="1">
      <c r="A99" s="135">
        <v>92</v>
      </c>
      <c r="B99" s="93"/>
      <c r="C99" s="93"/>
      <c r="D99" s="94"/>
      <c r="E99" s="447"/>
      <c r="F99" s="94"/>
      <c r="G99" s="137"/>
      <c r="H99" s="94"/>
      <c r="I99" s="94"/>
      <c r="J99" s="94"/>
      <c r="K99" s="95"/>
      <c r="L99" s="138"/>
      <c r="M99" s="94"/>
      <c r="N99" s="138"/>
      <c r="O99" s="94"/>
      <c r="P99" s="94"/>
      <c r="Q99" s="95"/>
      <c r="R99" s="95"/>
    </row>
    <row r="100" spans="1:18" s="12" customFormat="1" ht="18.75" customHeight="1">
      <c r="A100" s="135">
        <v>93</v>
      </c>
      <c r="B100" s="93"/>
      <c r="C100" s="93"/>
      <c r="D100" s="94"/>
      <c r="E100" s="447"/>
      <c r="F100" s="94"/>
      <c r="G100" s="137"/>
      <c r="H100" s="94"/>
      <c r="I100" s="94"/>
      <c r="J100" s="94"/>
      <c r="K100" s="95"/>
      <c r="L100" s="138"/>
      <c r="M100" s="94"/>
      <c r="N100" s="138"/>
      <c r="O100" s="94"/>
      <c r="P100" s="94"/>
      <c r="Q100" s="95"/>
      <c r="R100" s="95"/>
    </row>
    <row r="101" spans="1:18" s="12" customFormat="1" ht="18.75" customHeight="1">
      <c r="A101" s="135">
        <v>94</v>
      </c>
      <c r="B101" s="93"/>
      <c r="C101" s="93"/>
      <c r="D101" s="94"/>
      <c r="E101" s="447"/>
      <c r="F101" s="94"/>
      <c r="G101" s="137"/>
      <c r="H101" s="94"/>
      <c r="I101" s="94"/>
      <c r="J101" s="94"/>
      <c r="K101" s="95"/>
      <c r="L101" s="138"/>
      <c r="M101" s="94"/>
      <c r="N101" s="138"/>
      <c r="O101" s="94"/>
      <c r="P101" s="94"/>
      <c r="Q101" s="95"/>
      <c r="R101" s="95"/>
    </row>
    <row r="102" spans="1:18" s="12" customFormat="1" ht="18.75" customHeight="1">
      <c r="A102" s="135">
        <v>95</v>
      </c>
      <c r="B102" s="93"/>
      <c r="C102" s="93"/>
      <c r="D102" s="94"/>
      <c r="E102" s="447"/>
      <c r="F102" s="94"/>
      <c r="G102" s="137"/>
      <c r="H102" s="94"/>
      <c r="I102" s="94"/>
      <c r="J102" s="94"/>
      <c r="K102" s="95"/>
      <c r="L102" s="138"/>
      <c r="M102" s="94"/>
      <c r="N102" s="138"/>
      <c r="O102" s="94"/>
      <c r="P102" s="94"/>
      <c r="Q102" s="95"/>
      <c r="R102" s="95"/>
    </row>
    <row r="103" spans="1:18" s="12" customFormat="1" ht="18.75" customHeight="1">
      <c r="A103" s="135">
        <v>96</v>
      </c>
      <c r="B103" s="93"/>
      <c r="C103" s="93"/>
      <c r="D103" s="94"/>
      <c r="E103" s="447"/>
      <c r="F103" s="94"/>
      <c r="G103" s="137"/>
      <c r="H103" s="94"/>
      <c r="I103" s="94"/>
      <c r="J103" s="94"/>
      <c r="K103" s="95"/>
      <c r="L103" s="138"/>
      <c r="M103" s="94"/>
      <c r="N103" s="138"/>
      <c r="O103" s="94"/>
      <c r="P103" s="94"/>
      <c r="Q103" s="95"/>
      <c r="R103" s="95"/>
    </row>
    <row r="104" spans="1:18" s="12" customFormat="1" ht="18.75" customHeight="1">
      <c r="A104" s="135">
        <v>97</v>
      </c>
      <c r="B104" s="93"/>
      <c r="C104" s="93"/>
      <c r="D104" s="94"/>
      <c r="E104" s="447"/>
      <c r="F104" s="94"/>
      <c r="G104" s="137"/>
      <c r="H104" s="94"/>
      <c r="I104" s="94"/>
      <c r="J104" s="94"/>
      <c r="K104" s="95"/>
      <c r="L104" s="138"/>
      <c r="M104" s="94"/>
      <c r="N104" s="138"/>
      <c r="O104" s="94"/>
      <c r="P104" s="94"/>
      <c r="Q104" s="95"/>
      <c r="R104" s="95"/>
    </row>
    <row r="105" spans="1:18" s="12" customFormat="1" ht="18.75" customHeight="1">
      <c r="A105" s="135">
        <v>98</v>
      </c>
      <c r="B105" s="93"/>
      <c r="C105" s="93"/>
      <c r="D105" s="94"/>
      <c r="E105" s="447"/>
      <c r="F105" s="94"/>
      <c r="G105" s="137"/>
      <c r="H105" s="94"/>
      <c r="I105" s="94"/>
      <c r="J105" s="94"/>
      <c r="K105" s="95"/>
      <c r="L105" s="138"/>
      <c r="M105" s="94"/>
      <c r="N105" s="138"/>
      <c r="O105" s="94"/>
      <c r="P105" s="94"/>
      <c r="Q105" s="95"/>
      <c r="R105" s="95"/>
    </row>
    <row r="106" spans="1:18" s="12" customFormat="1" ht="18.75" customHeight="1">
      <c r="A106" s="135">
        <v>99</v>
      </c>
      <c r="B106" s="93"/>
      <c r="C106" s="93"/>
      <c r="D106" s="94"/>
      <c r="E106" s="447"/>
      <c r="F106" s="94"/>
      <c r="G106" s="137"/>
      <c r="H106" s="94"/>
      <c r="I106" s="94"/>
      <c r="J106" s="94"/>
      <c r="K106" s="95"/>
      <c r="L106" s="138"/>
      <c r="M106" s="94"/>
      <c r="N106" s="138"/>
      <c r="O106" s="94"/>
      <c r="P106" s="94"/>
      <c r="Q106" s="95"/>
      <c r="R106" s="95"/>
    </row>
    <row r="107" spans="1:18" s="12" customFormat="1" ht="18.75" customHeight="1">
      <c r="A107" s="135">
        <v>100</v>
      </c>
      <c r="B107" s="93"/>
      <c r="C107" s="93"/>
      <c r="D107" s="94"/>
      <c r="E107" s="447"/>
      <c r="F107" s="94"/>
      <c r="G107" s="137"/>
      <c r="H107" s="94"/>
      <c r="I107" s="94"/>
      <c r="J107" s="94"/>
      <c r="K107" s="95"/>
      <c r="L107" s="138"/>
      <c r="M107" s="94"/>
      <c r="N107" s="138"/>
      <c r="O107" s="94"/>
      <c r="P107" s="94"/>
      <c r="Q107" s="95"/>
      <c r="R107" s="95"/>
    </row>
    <row r="108" spans="1:18" s="12" customFormat="1" ht="18.75" customHeight="1">
      <c r="A108" s="135">
        <v>101</v>
      </c>
      <c r="B108" s="93"/>
      <c r="C108" s="93"/>
      <c r="D108" s="94"/>
      <c r="E108" s="447"/>
      <c r="F108" s="94"/>
      <c r="G108" s="137"/>
      <c r="H108" s="94"/>
      <c r="I108" s="94"/>
      <c r="J108" s="94"/>
      <c r="K108" s="95"/>
      <c r="L108" s="138"/>
      <c r="M108" s="94"/>
      <c r="N108" s="138"/>
      <c r="O108" s="94"/>
      <c r="P108" s="94"/>
      <c r="Q108" s="95"/>
      <c r="R108" s="95"/>
    </row>
    <row r="109" spans="1:18" s="12" customFormat="1" ht="18.75" customHeight="1">
      <c r="A109" s="135">
        <v>102</v>
      </c>
      <c r="B109" s="93"/>
      <c r="C109" s="93"/>
      <c r="D109" s="94"/>
      <c r="E109" s="447"/>
      <c r="F109" s="94"/>
      <c r="G109" s="137"/>
      <c r="H109" s="94"/>
      <c r="I109" s="94"/>
      <c r="J109" s="94"/>
      <c r="K109" s="95"/>
      <c r="L109" s="138"/>
      <c r="M109" s="94"/>
      <c r="N109" s="138"/>
      <c r="O109" s="94"/>
      <c r="P109" s="94"/>
      <c r="Q109" s="95"/>
      <c r="R109" s="95"/>
    </row>
    <row r="110" spans="1:18" s="12" customFormat="1" ht="18.75" customHeight="1">
      <c r="A110" s="135">
        <v>103</v>
      </c>
      <c r="B110" s="93"/>
      <c r="C110" s="93"/>
      <c r="D110" s="94"/>
      <c r="E110" s="447"/>
      <c r="F110" s="94"/>
      <c r="G110" s="137"/>
      <c r="H110" s="94"/>
      <c r="I110" s="94"/>
      <c r="J110" s="94"/>
      <c r="K110" s="95"/>
      <c r="L110" s="138"/>
      <c r="M110" s="94"/>
      <c r="N110" s="138"/>
      <c r="O110" s="94"/>
      <c r="P110" s="94"/>
      <c r="Q110" s="95"/>
      <c r="R110" s="95"/>
    </row>
    <row r="111" spans="1:18" s="12" customFormat="1" ht="18.75" customHeight="1">
      <c r="A111" s="135">
        <v>104</v>
      </c>
      <c r="B111" s="93"/>
      <c r="C111" s="93"/>
      <c r="D111" s="94"/>
      <c r="E111" s="447"/>
      <c r="F111" s="94"/>
      <c r="G111" s="137"/>
      <c r="H111" s="94"/>
      <c r="I111" s="94"/>
      <c r="J111" s="94"/>
      <c r="K111" s="95"/>
      <c r="L111" s="138"/>
      <c r="M111" s="94"/>
      <c r="N111" s="138"/>
      <c r="O111" s="94"/>
      <c r="P111" s="94"/>
      <c r="Q111" s="95"/>
      <c r="R111" s="95"/>
    </row>
    <row r="112" spans="1:18" s="12" customFormat="1" ht="18.75" customHeight="1">
      <c r="A112" s="135">
        <v>105</v>
      </c>
      <c r="B112" s="93"/>
      <c r="C112" s="93"/>
      <c r="D112" s="94"/>
      <c r="E112" s="447"/>
      <c r="F112" s="94"/>
      <c r="G112" s="137"/>
      <c r="H112" s="94"/>
      <c r="I112" s="94"/>
      <c r="J112" s="94"/>
      <c r="K112" s="95"/>
      <c r="L112" s="138"/>
      <c r="M112" s="94"/>
      <c r="N112" s="138"/>
      <c r="O112" s="94"/>
      <c r="P112" s="94"/>
      <c r="Q112" s="95"/>
      <c r="R112" s="95"/>
    </row>
    <row r="113" spans="1:18" s="12" customFormat="1" ht="18.75" customHeight="1">
      <c r="A113" s="135">
        <v>106</v>
      </c>
      <c r="B113" s="93"/>
      <c r="C113" s="93"/>
      <c r="D113" s="94"/>
      <c r="E113" s="447"/>
      <c r="F113" s="94"/>
      <c r="G113" s="137"/>
      <c r="H113" s="94"/>
      <c r="I113" s="94"/>
      <c r="J113" s="94"/>
      <c r="K113" s="95"/>
      <c r="L113" s="138"/>
      <c r="M113" s="94"/>
      <c r="N113" s="138"/>
      <c r="O113" s="94"/>
      <c r="P113" s="94"/>
      <c r="Q113" s="95"/>
      <c r="R113" s="95"/>
    </row>
    <row r="114" spans="1:18" s="12" customFormat="1" ht="18.75" customHeight="1">
      <c r="A114" s="135">
        <v>107</v>
      </c>
      <c r="B114" s="93"/>
      <c r="C114" s="93"/>
      <c r="D114" s="94"/>
      <c r="E114" s="447"/>
      <c r="F114" s="94"/>
      <c r="G114" s="137"/>
      <c r="H114" s="94"/>
      <c r="I114" s="94"/>
      <c r="J114" s="94"/>
      <c r="K114" s="95"/>
      <c r="L114" s="138"/>
      <c r="M114" s="94"/>
      <c r="N114" s="138"/>
      <c r="O114" s="94"/>
      <c r="P114" s="94"/>
      <c r="Q114" s="95"/>
      <c r="R114" s="95"/>
    </row>
    <row r="115" spans="1:18" s="12" customFormat="1" ht="18.75" customHeight="1">
      <c r="A115" s="135">
        <v>108</v>
      </c>
      <c r="B115" s="93"/>
      <c r="C115" s="93"/>
      <c r="D115" s="94"/>
      <c r="E115" s="447"/>
      <c r="F115" s="94"/>
      <c r="G115" s="137"/>
      <c r="H115" s="94"/>
      <c r="I115" s="94"/>
      <c r="J115" s="94"/>
      <c r="K115" s="95"/>
      <c r="L115" s="138"/>
      <c r="M115" s="94"/>
      <c r="N115" s="138"/>
      <c r="O115" s="94"/>
      <c r="P115" s="94"/>
      <c r="Q115" s="95"/>
      <c r="R115" s="95"/>
    </row>
    <row r="116" spans="1:18" s="12" customFormat="1" ht="18.75" customHeight="1">
      <c r="A116" s="135">
        <v>109</v>
      </c>
      <c r="B116" s="93"/>
      <c r="C116" s="93"/>
      <c r="D116" s="94"/>
      <c r="E116" s="447"/>
      <c r="F116" s="94"/>
      <c r="G116" s="137"/>
      <c r="H116" s="94"/>
      <c r="I116" s="94"/>
      <c r="J116" s="94"/>
      <c r="K116" s="95"/>
      <c r="L116" s="138"/>
      <c r="M116" s="94"/>
      <c r="N116" s="138"/>
      <c r="O116" s="94"/>
      <c r="P116" s="94"/>
      <c r="Q116" s="95"/>
      <c r="R116" s="95"/>
    </row>
    <row r="117" spans="1:18" s="12" customFormat="1" ht="18.75" customHeight="1">
      <c r="A117" s="135">
        <v>110</v>
      </c>
      <c r="B117" s="93"/>
      <c r="C117" s="93"/>
      <c r="D117" s="94"/>
      <c r="E117" s="447"/>
      <c r="F117" s="94"/>
      <c r="G117" s="137"/>
      <c r="H117" s="94"/>
      <c r="I117" s="94"/>
      <c r="J117" s="94"/>
      <c r="K117" s="95"/>
      <c r="L117" s="138"/>
      <c r="M117" s="94"/>
      <c r="N117" s="138"/>
      <c r="O117" s="94"/>
      <c r="P117" s="94"/>
      <c r="Q117" s="95"/>
      <c r="R117" s="95"/>
    </row>
    <row r="118" spans="1:18" s="12" customFormat="1" ht="18.75" customHeight="1">
      <c r="A118" s="135">
        <v>111</v>
      </c>
      <c r="B118" s="93"/>
      <c r="C118" s="93"/>
      <c r="D118" s="94"/>
      <c r="E118" s="447"/>
      <c r="F118" s="94"/>
      <c r="G118" s="137"/>
      <c r="H118" s="94"/>
      <c r="I118" s="94"/>
      <c r="J118" s="94"/>
      <c r="K118" s="95"/>
      <c r="L118" s="138"/>
      <c r="M118" s="94"/>
      <c r="N118" s="138"/>
      <c r="O118" s="94"/>
      <c r="P118" s="94"/>
      <c r="Q118" s="95"/>
      <c r="R118" s="95"/>
    </row>
    <row r="119" spans="1:18" s="12" customFormat="1" ht="18.75" customHeight="1">
      <c r="A119" s="135">
        <v>112</v>
      </c>
      <c r="B119" s="93"/>
      <c r="C119" s="93"/>
      <c r="D119" s="94"/>
      <c r="E119" s="447"/>
      <c r="F119" s="94"/>
      <c r="G119" s="137"/>
      <c r="H119" s="94"/>
      <c r="I119" s="94"/>
      <c r="J119" s="94"/>
      <c r="K119" s="95"/>
      <c r="L119" s="138"/>
      <c r="M119" s="94"/>
      <c r="N119" s="138"/>
      <c r="O119" s="94"/>
      <c r="P119" s="94"/>
      <c r="Q119" s="95"/>
      <c r="R119" s="95"/>
    </row>
    <row r="120" spans="1:18" s="12" customFormat="1" ht="18.75" customHeight="1">
      <c r="A120" s="135">
        <v>113</v>
      </c>
      <c r="B120" s="93"/>
      <c r="C120" s="93"/>
      <c r="D120" s="94"/>
      <c r="E120" s="447"/>
      <c r="F120" s="94"/>
      <c r="G120" s="137"/>
      <c r="H120" s="94"/>
      <c r="I120" s="94"/>
      <c r="J120" s="94"/>
      <c r="K120" s="95"/>
      <c r="L120" s="138"/>
      <c r="M120" s="94"/>
      <c r="N120" s="138"/>
      <c r="O120" s="94"/>
      <c r="P120" s="94"/>
      <c r="Q120" s="95"/>
      <c r="R120" s="95"/>
    </row>
    <row r="121" spans="1:18" s="12" customFormat="1" ht="18.75" customHeight="1">
      <c r="A121" s="135">
        <v>114</v>
      </c>
      <c r="B121" s="93"/>
      <c r="C121" s="93"/>
      <c r="D121" s="94"/>
      <c r="E121" s="447"/>
      <c r="F121" s="94"/>
      <c r="G121" s="137"/>
      <c r="H121" s="94"/>
      <c r="I121" s="94"/>
      <c r="J121" s="94"/>
      <c r="K121" s="95"/>
      <c r="L121" s="138"/>
      <c r="M121" s="94"/>
      <c r="N121" s="138"/>
      <c r="O121" s="94"/>
      <c r="P121" s="94"/>
      <c r="Q121" s="95"/>
      <c r="R121" s="95"/>
    </row>
    <row r="122" spans="1:18" s="12" customFormat="1" ht="18.75" customHeight="1">
      <c r="A122" s="135">
        <v>115</v>
      </c>
      <c r="B122" s="93"/>
      <c r="C122" s="93"/>
      <c r="D122" s="94"/>
      <c r="E122" s="447"/>
      <c r="F122" s="94"/>
      <c r="G122" s="137"/>
      <c r="H122" s="94"/>
      <c r="I122" s="94"/>
      <c r="J122" s="94"/>
      <c r="K122" s="95"/>
      <c r="L122" s="138"/>
      <c r="M122" s="94"/>
      <c r="N122" s="138"/>
      <c r="O122" s="94"/>
      <c r="P122" s="94"/>
      <c r="Q122" s="95"/>
      <c r="R122" s="95"/>
    </row>
    <row r="123" spans="1:18" s="12" customFormat="1" ht="18.75" customHeight="1">
      <c r="A123" s="135">
        <v>116</v>
      </c>
      <c r="B123" s="93"/>
      <c r="C123" s="93"/>
      <c r="D123" s="94"/>
      <c r="E123" s="447"/>
      <c r="F123" s="94"/>
      <c r="G123" s="137"/>
      <c r="H123" s="94"/>
      <c r="I123" s="94"/>
      <c r="J123" s="94"/>
      <c r="K123" s="95"/>
      <c r="L123" s="138"/>
      <c r="M123" s="94"/>
      <c r="N123" s="138"/>
      <c r="O123" s="94"/>
      <c r="P123" s="94"/>
      <c r="Q123" s="95"/>
      <c r="R123" s="95"/>
    </row>
    <row r="124" spans="1:18" s="12" customFormat="1" ht="18.75" customHeight="1">
      <c r="A124" s="135">
        <v>117</v>
      </c>
      <c r="B124" s="93"/>
      <c r="C124" s="93"/>
      <c r="D124" s="94"/>
      <c r="E124" s="447"/>
      <c r="F124" s="94"/>
      <c r="G124" s="137"/>
      <c r="H124" s="94"/>
      <c r="I124" s="94"/>
      <c r="J124" s="94"/>
      <c r="K124" s="95"/>
      <c r="L124" s="138"/>
      <c r="M124" s="94"/>
      <c r="N124" s="138"/>
      <c r="O124" s="94"/>
      <c r="P124" s="94"/>
      <c r="Q124" s="95"/>
      <c r="R124" s="95"/>
    </row>
    <row r="125" spans="1:18" s="12" customFormat="1" ht="18.75" customHeight="1">
      <c r="A125" s="135">
        <v>118</v>
      </c>
      <c r="B125" s="93"/>
      <c r="C125" s="93"/>
      <c r="D125" s="94"/>
      <c r="E125" s="447"/>
      <c r="F125" s="94"/>
      <c r="G125" s="137"/>
      <c r="H125" s="94"/>
      <c r="I125" s="94"/>
      <c r="J125" s="94"/>
      <c r="K125" s="95"/>
      <c r="L125" s="138"/>
      <c r="M125" s="94"/>
      <c r="N125" s="138"/>
      <c r="O125" s="94"/>
      <c r="P125" s="94"/>
      <c r="Q125" s="95"/>
      <c r="R125" s="95"/>
    </row>
    <row r="126" spans="1:18" s="12" customFormat="1" ht="18.75" customHeight="1">
      <c r="A126" s="135">
        <v>119</v>
      </c>
      <c r="B126" s="93"/>
      <c r="C126" s="93"/>
      <c r="D126" s="94"/>
      <c r="E126" s="447"/>
      <c r="F126" s="94"/>
      <c r="G126" s="137"/>
      <c r="H126" s="94"/>
      <c r="I126" s="94"/>
      <c r="J126" s="94"/>
      <c r="K126" s="95"/>
      <c r="L126" s="138"/>
      <c r="M126" s="94"/>
      <c r="N126" s="138"/>
      <c r="O126" s="94"/>
      <c r="P126" s="94"/>
      <c r="Q126" s="95"/>
      <c r="R126" s="95"/>
    </row>
    <row r="127" spans="1:18" s="12" customFormat="1" ht="18.75" customHeight="1">
      <c r="A127" s="135">
        <v>120</v>
      </c>
      <c r="B127" s="93"/>
      <c r="C127" s="93"/>
      <c r="D127" s="94"/>
      <c r="E127" s="447"/>
      <c r="F127" s="94"/>
      <c r="G127" s="137"/>
      <c r="H127" s="94"/>
      <c r="I127" s="94"/>
      <c r="J127" s="94"/>
      <c r="K127" s="95"/>
      <c r="L127" s="138"/>
      <c r="M127" s="94"/>
      <c r="N127" s="138"/>
      <c r="O127" s="94"/>
      <c r="P127" s="94"/>
      <c r="Q127" s="95"/>
      <c r="R127" s="95"/>
    </row>
    <row r="128" spans="1:18" s="12" customFormat="1" ht="18.75" customHeight="1">
      <c r="A128" s="135">
        <v>121</v>
      </c>
      <c r="B128" s="93"/>
      <c r="C128" s="93"/>
      <c r="D128" s="94"/>
      <c r="E128" s="447"/>
      <c r="F128" s="94"/>
      <c r="G128" s="137"/>
      <c r="H128" s="94"/>
      <c r="I128" s="94"/>
      <c r="J128" s="94"/>
      <c r="K128" s="95"/>
      <c r="L128" s="138"/>
      <c r="M128" s="94"/>
      <c r="N128" s="138"/>
      <c r="O128" s="94"/>
      <c r="P128" s="94"/>
      <c r="Q128" s="95"/>
      <c r="R128" s="95"/>
    </row>
    <row r="129" spans="1:18" s="12" customFormat="1" ht="18.75" customHeight="1">
      <c r="A129" s="135">
        <v>122</v>
      </c>
      <c r="B129" s="93"/>
      <c r="C129" s="93"/>
      <c r="D129" s="94"/>
      <c r="E129" s="447"/>
      <c r="F129" s="94"/>
      <c r="G129" s="137"/>
      <c r="H129" s="94"/>
      <c r="I129" s="94"/>
      <c r="J129" s="94"/>
      <c r="K129" s="95"/>
      <c r="L129" s="138"/>
      <c r="M129" s="94"/>
      <c r="N129" s="138"/>
      <c r="O129" s="94"/>
      <c r="P129" s="94"/>
      <c r="Q129" s="95"/>
      <c r="R129" s="95"/>
    </row>
    <row r="130" spans="1:18" s="12" customFormat="1" ht="18.75" customHeight="1">
      <c r="A130" s="135">
        <v>123</v>
      </c>
      <c r="B130" s="93"/>
      <c r="C130" s="93"/>
      <c r="D130" s="94"/>
      <c r="E130" s="447"/>
      <c r="F130" s="94"/>
      <c r="G130" s="137"/>
      <c r="H130" s="94"/>
      <c r="I130" s="94"/>
      <c r="J130" s="94"/>
      <c r="K130" s="95"/>
      <c r="L130" s="138"/>
      <c r="M130" s="94"/>
      <c r="N130" s="138"/>
      <c r="O130" s="94"/>
      <c r="P130" s="94"/>
      <c r="Q130" s="95"/>
      <c r="R130" s="95"/>
    </row>
    <row r="131" spans="1:18" s="12" customFormat="1" ht="18.75" customHeight="1">
      <c r="A131" s="135">
        <v>124</v>
      </c>
      <c r="B131" s="93"/>
      <c r="C131" s="93"/>
      <c r="D131" s="94"/>
      <c r="E131" s="447"/>
      <c r="F131" s="94"/>
      <c r="G131" s="137"/>
      <c r="H131" s="94"/>
      <c r="I131" s="94"/>
      <c r="J131" s="94"/>
      <c r="K131" s="95"/>
      <c r="L131" s="138"/>
      <c r="M131" s="94"/>
      <c r="N131" s="138"/>
      <c r="O131" s="94"/>
      <c r="P131" s="94"/>
      <c r="Q131" s="95"/>
      <c r="R131" s="95"/>
    </row>
    <row r="132" spans="1:18" s="12" customFormat="1" ht="18.75" customHeight="1">
      <c r="A132" s="135">
        <v>125</v>
      </c>
      <c r="B132" s="93"/>
      <c r="C132" s="93"/>
      <c r="D132" s="94"/>
      <c r="E132" s="447"/>
      <c r="F132" s="94"/>
      <c r="G132" s="137"/>
      <c r="H132" s="94"/>
      <c r="I132" s="94"/>
      <c r="J132" s="94"/>
      <c r="K132" s="95"/>
      <c r="L132" s="138"/>
      <c r="M132" s="94"/>
      <c r="N132" s="138"/>
      <c r="O132" s="94"/>
      <c r="P132" s="94"/>
      <c r="Q132" s="95"/>
      <c r="R132" s="95"/>
    </row>
    <row r="133" spans="1:18" s="12" customFormat="1" ht="18.75" customHeight="1">
      <c r="A133" s="135">
        <v>126</v>
      </c>
      <c r="B133" s="93"/>
      <c r="C133" s="93"/>
      <c r="D133" s="94"/>
      <c r="E133" s="447"/>
      <c r="F133" s="94"/>
      <c r="G133" s="137"/>
      <c r="H133" s="94"/>
      <c r="I133" s="94"/>
      <c r="J133" s="94"/>
      <c r="K133" s="95"/>
      <c r="L133" s="138"/>
      <c r="M133" s="94"/>
      <c r="N133" s="138"/>
      <c r="O133" s="94"/>
      <c r="P133" s="94"/>
      <c r="Q133" s="95"/>
      <c r="R133" s="95"/>
    </row>
    <row r="134" spans="1:18" s="12" customFormat="1" ht="18.75" customHeight="1">
      <c r="A134" s="135">
        <v>127</v>
      </c>
      <c r="B134" s="93"/>
      <c r="C134" s="93"/>
      <c r="D134" s="94"/>
      <c r="E134" s="447"/>
      <c r="F134" s="94"/>
      <c r="G134" s="137"/>
      <c r="H134" s="94"/>
      <c r="I134" s="94"/>
      <c r="J134" s="94"/>
      <c r="K134" s="95"/>
      <c r="L134" s="138"/>
      <c r="M134" s="94"/>
      <c r="N134" s="138"/>
      <c r="O134" s="94"/>
      <c r="P134" s="94"/>
      <c r="Q134" s="95"/>
      <c r="R134" s="95"/>
    </row>
    <row r="135" spans="1:18" s="12" customFormat="1" ht="18.75" customHeight="1">
      <c r="A135" s="135">
        <v>128</v>
      </c>
      <c r="B135" s="93"/>
      <c r="C135" s="93"/>
      <c r="D135" s="94"/>
      <c r="E135" s="447"/>
      <c r="F135" s="94"/>
      <c r="G135" s="137"/>
      <c r="H135" s="94"/>
      <c r="I135" s="94"/>
      <c r="J135" s="94"/>
      <c r="K135" s="95"/>
      <c r="L135" s="138"/>
      <c r="M135" s="94"/>
      <c r="N135" s="138"/>
      <c r="O135" s="94"/>
      <c r="P135" s="94"/>
      <c r="Q135" s="95"/>
      <c r="R135" s="95"/>
    </row>
  </sheetData>
  <mergeCells count="1">
    <mergeCell ref="A4:B4"/>
  </mergeCells>
  <conditionalFormatting sqref="E8:E23">
    <cfRule type="expression" priority="1" dxfId="0" stopIfTrue="1">
      <formula>OR(B8="",E8="")</formula>
    </cfRule>
    <cfRule type="expression" priority="2" dxfId="1" stopIfTrue="1">
      <formula>YEAR($E8)&gt;$U$4</formula>
    </cfRule>
    <cfRule type="expression" priority="3" dxfId="1" stopIfTrue="1">
      <formula>YEAR($E8)&lt;$U$3</formula>
    </cfRule>
  </conditionalFormatting>
  <printOptions horizontalCentered="1"/>
  <pageMargins left="0.35" right="0.35" top="0.39" bottom="0.39" header="0" footer="0"/>
  <pageSetup horizontalDpi="200" verticalDpi="200" orientation="portrait" paperSize="9" r:id="rId4"/>
  <rowBreaks count="6" manualBreakCount="6">
    <brk id="27" max="65535" man="1"/>
    <brk id="47" max="65535" man="1"/>
    <brk id="67" max="65535" man="1"/>
    <brk id="87" max="65535" man="1"/>
    <brk id="107" max="65535" man="1"/>
    <brk id="127" max="65535" man="1"/>
  </rowBreaks>
  <drawing r:id="rId3"/>
  <legacyDrawing r:id="rId2"/>
</worksheet>
</file>

<file path=xl/worksheets/sheet6.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workbookViewId="0" topLeftCell="C1">
      <pane ySplit="6" topLeftCell="BM16" activePane="bottomLeft" state="frozen"/>
      <selection pane="topLeft" activeCell="A4" sqref="A4:C4"/>
      <selection pane="bottomLeft" activeCell="Y34" sqref="Y34"/>
    </sheetView>
  </sheetViews>
  <sheetFormatPr defaultColWidth="9.140625" defaultRowHeight="12.75"/>
  <cols>
    <col min="1" max="1" width="3.8515625" style="0" customWidth="1"/>
    <col min="2" max="2" width="22.8515625" style="0" customWidth="1"/>
    <col min="3" max="3" width="21.8515625" style="0" customWidth="1"/>
    <col min="4" max="4" width="16.140625" style="58" customWidth="1"/>
    <col min="5" max="5" width="12.140625" style="448" customWidth="1"/>
    <col min="6" max="7" width="7.7109375" style="88" customWidth="1"/>
    <col min="8" max="10" width="7.7109375" style="58" customWidth="1"/>
    <col min="11" max="11" width="7.7109375" style="58" hidden="1" customWidth="1"/>
    <col min="12" max="14" width="6.8515625" style="58" hidden="1" customWidth="1"/>
    <col min="15" max="16" width="7.7109375" style="58" customWidth="1"/>
    <col min="17" max="17" width="6.8515625" style="58" hidden="1" customWidth="1"/>
    <col min="18" max="18" width="7.7109375" style="58" customWidth="1"/>
    <col min="20" max="21" width="9.140625" style="0" hidden="1" customWidth="1"/>
  </cols>
  <sheetData>
    <row r="1" spans="1:18" ht="26.25">
      <c r="A1" s="75" t="str">
        <f>'Week SetUp'!$A$6</f>
        <v>8ο ΠΑΝΕΛΛΑΔΙΚΟ</v>
      </c>
      <c r="B1" s="76"/>
      <c r="C1" s="76"/>
      <c r="D1" s="139" t="s">
        <v>405</v>
      </c>
      <c r="E1" s="139"/>
      <c r="F1" s="139"/>
      <c r="G1" s="98"/>
      <c r="H1" s="77"/>
      <c r="I1" s="78"/>
      <c r="J1" s="78"/>
      <c r="K1" s="78"/>
      <c r="L1" s="78"/>
      <c r="M1" s="78"/>
      <c r="N1" s="78"/>
      <c r="O1" s="78"/>
      <c r="P1" s="78"/>
      <c r="Q1" s="78"/>
      <c r="R1" s="100"/>
    </row>
    <row r="2" spans="1:18" ht="13.5" thickBot="1">
      <c r="A2" s="79" t="str">
        <f>'Week SetUp'!$A$8</f>
        <v>OPEN JUNIOR</v>
      </c>
      <c r="B2" s="79"/>
      <c r="C2" s="68"/>
      <c r="D2" s="139" t="s">
        <v>32</v>
      </c>
      <c r="E2" s="139"/>
      <c r="F2" s="89"/>
      <c r="G2" s="89"/>
      <c r="H2" s="89"/>
      <c r="I2" s="89"/>
      <c r="J2" s="77"/>
      <c r="K2" s="77"/>
      <c r="L2" s="77"/>
      <c r="M2" s="77"/>
      <c r="N2" s="77"/>
      <c r="O2" s="103"/>
      <c r="P2" s="67"/>
      <c r="Q2" s="67"/>
      <c r="R2" s="103"/>
    </row>
    <row r="3" spans="1:21" s="2" customFormat="1" ht="13.5" thickBot="1">
      <c r="A3" s="140" t="s">
        <v>33</v>
      </c>
      <c r="B3" s="141"/>
      <c r="C3" s="142"/>
      <c r="D3" s="24"/>
      <c r="E3" s="449"/>
      <c r="F3" s="143"/>
      <c r="G3" s="143"/>
      <c r="H3" s="24"/>
      <c r="I3" s="145"/>
      <c r="J3" s="146"/>
      <c r="K3" s="104"/>
      <c r="L3" s="147"/>
      <c r="M3" s="147"/>
      <c r="N3" s="147"/>
      <c r="O3" s="104" t="s">
        <v>21</v>
      </c>
      <c r="P3" s="105"/>
      <c r="Q3" s="148"/>
      <c r="R3" s="149"/>
      <c r="T3" s="438" t="s">
        <v>199</v>
      </c>
      <c r="U3" s="439">
        <f>YEAR($A$5)-18</f>
        <v>1991</v>
      </c>
    </row>
    <row r="4" spans="1:21" s="2" customFormat="1" ht="12.75">
      <c r="A4" s="61" t="s">
        <v>11</v>
      </c>
      <c r="B4" s="61"/>
      <c r="C4" s="59" t="s">
        <v>5</v>
      </c>
      <c r="D4" s="61" t="s">
        <v>6</v>
      </c>
      <c r="E4" s="59"/>
      <c r="F4" s="150"/>
      <c r="G4" s="150" t="s">
        <v>17</v>
      </c>
      <c r="H4" s="59"/>
      <c r="I4" s="112"/>
      <c r="J4" s="62" t="s">
        <v>7</v>
      </c>
      <c r="K4" s="151"/>
      <c r="L4" s="152"/>
      <c r="M4" s="152"/>
      <c r="N4" s="152"/>
      <c r="O4" s="151"/>
      <c r="P4" s="115"/>
      <c r="Q4" s="115"/>
      <c r="R4" s="153"/>
      <c r="T4" s="438" t="s">
        <v>200</v>
      </c>
      <c r="U4" s="439">
        <f>YEAR($A$5)-13</f>
        <v>1996</v>
      </c>
    </row>
    <row r="5" spans="1:18" s="2" customFormat="1" ht="13.5" thickBot="1">
      <c r="A5" s="468">
        <f>'Week SetUp'!$A$10</f>
        <v>40094</v>
      </c>
      <c r="B5" s="468"/>
      <c r="C5" s="82" t="str">
        <f>'Week SetUp'!$C$10</f>
        <v>Ο.Α.ΞΑΝΘΗΣ</v>
      </c>
      <c r="D5" s="83" t="str">
        <f>'Week SetUp'!$D$10</f>
        <v>ΞΑΝΘΗ</v>
      </c>
      <c r="E5" s="83"/>
      <c r="F5" s="83"/>
      <c r="G5" s="83" t="str">
        <f>'Week SetUp'!$A$12</f>
        <v>ΑΓΟΡΙΑ 12</v>
      </c>
      <c r="H5" s="83"/>
      <c r="I5" s="154"/>
      <c r="J5" s="71" t="str">
        <f>'Week SetUp'!$E$10</f>
        <v>ΜΟΥΡΤΖΙΟΣ ΧΡΗΣΤΟΣ</v>
      </c>
      <c r="K5" s="155"/>
      <c r="L5" s="71"/>
      <c r="M5" s="71"/>
      <c r="N5" s="71"/>
      <c r="O5" s="155"/>
      <c r="P5" s="83"/>
      <c r="Q5" s="83"/>
      <c r="R5" s="156">
        <f>COUNTA(R7:R134)</f>
        <v>0</v>
      </c>
    </row>
    <row r="6" spans="1:18" ht="30" customHeight="1" thickBot="1">
      <c r="A6" s="127" t="s">
        <v>19</v>
      </c>
      <c r="B6" s="128" t="s">
        <v>12</v>
      </c>
      <c r="C6" s="128" t="s">
        <v>13</v>
      </c>
      <c r="D6" s="128" t="s">
        <v>20</v>
      </c>
      <c r="E6" s="440" t="s">
        <v>196</v>
      </c>
      <c r="F6" s="129" t="s">
        <v>34</v>
      </c>
      <c r="G6" s="129" t="s">
        <v>35</v>
      </c>
      <c r="H6" s="130" t="s">
        <v>36</v>
      </c>
      <c r="I6" s="130" t="s">
        <v>37</v>
      </c>
      <c r="J6" s="129" t="s">
        <v>38</v>
      </c>
      <c r="K6" s="157"/>
      <c r="L6" s="132"/>
      <c r="M6" s="131" t="s">
        <v>39</v>
      </c>
      <c r="N6" s="132"/>
      <c r="O6" s="128" t="s">
        <v>29</v>
      </c>
      <c r="P6" s="134" t="s">
        <v>209</v>
      </c>
      <c r="Q6" s="158" t="s">
        <v>41</v>
      </c>
      <c r="R6" s="129" t="s">
        <v>42</v>
      </c>
    </row>
    <row r="7" spans="1:18" s="12" customFormat="1" ht="18.75" customHeight="1">
      <c r="A7" s="135">
        <v>1</v>
      </c>
      <c r="B7" s="93" t="s">
        <v>225</v>
      </c>
      <c r="C7" s="93" t="s">
        <v>226</v>
      </c>
      <c r="D7" s="94" t="s">
        <v>227</v>
      </c>
      <c r="E7" s="450">
        <v>1997</v>
      </c>
      <c r="F7" s="159" t="s">
        <v>228</v>
      </c>
      <c r="G7" s="159"/>
      <c r="H7" s="94"/>
      <c r="I7" s="94"/>
      <c r="J7" s="95"/>
      <c r="K7" s="161"/>
      <c r="L7" s="160"/>
      <c r="M7" s="161">
        <f aca="true" t="shared" si="0" ref="M7:M22">IF(R7="",999,R7)</f>
        <v>999</v>
      </c>
      <c r="N7" s="160"/>
      <c r="O7" s="94"/>
      <c r="P7" s="94">
        <v>206</v>
      </c>
      <c r="Q7" s="163">
        <f aca="true" t="shared" si="1" ref="Q7:Q38">IF(O7="DA",1,IF(O7="WC",2,IF(O7="SE",3,IF(O7="Q",4,IF(O7="LL",5,999)))))</f>
        <v>999</v>
      </c>
      <c r="R7" s="95"/>
    </row>
    <row r="8" spans="1:18" s="12" customFormat="1" ht="18.75" customHeight="1">
      <c r="A8" s="135">
        <v>2</v>
      </c>
      <c r="B8" s="93" t="s">
        <v>229</v>
      </c>
      <c r="C8" s="93" t="s">
        <v>230</v>
      </c>
      <c r="D8" s="94" t="s">
        <v>231</v>
      </c>
      <c r="E8" s="450">
        <v>1997</v>
      </c>
      <c r="F8" s="159" t="s">
        <v>232</v>
      </c>
      <c r="G8" s="159"/>
      <c r="H8" s="94"/>
      <c r="I8" s="94"/>
      <c r="J8" s="95"/>
      <c r="K8" s="161"/>
      <c r="L8" s="160"/>
      <c r="M8" s="161">
        <f t="shared" si="0"/>
        <v>999</v>
      </c>
      <c r="N8" s="160"/>
      <c r="O8" s="94"/>
      <c r="P8" s="94">
        <v>200</v>
      </c>
      <c r="Q8" s="163">
        <f t="shared" si="1"/>
        <v>999</v>
      </c>
      <c r="R8" s="95"/>
    </row>
    <row r="9" spans="1:18" s="12" customFormat="1" ht="18.75" customHeight="1">
      <c r="A9" s="135">
        <v>3</v>
      </c>
      <c r="B9" s="93" t="s">
        <v>233</v>
      </c>
      <c r="C9" s="93" t="s">
        <v>234</v>
      </c>
      <c r="D9" s="94" t="s">
        <v>231</v>
      </c>
      <c r="E9" s="450">
        <v>1997</v>
      </c>
      <c r="F9" s="159" t="s">
        <v>235</v>
      </c>
      <c r="G9" s="159"/>
      <c r="H9" s="94"/>
      <c r="I9" s="94"/>
      <c r="J9" s="95"/>
      <c r="K9" s="161"/>
      <c r="L9" s="160"/>
      <c r="M9" s="161">
        <f t="shared" si="0"/>
        <v>999</v>
      </c>
      <c r="N9" s="160"/>
      <c r="O9" s="94"/>
      <c r="P9" s="94">
        <v>135</v>
      </c>
      <c r="Q9" s="163">
        <f t="shared" si="1"/>
        <v>999</v>
      </c>
      <c r="R9" s="95"/>
    </row>
    <row r="10" spans="1:18" s="12" customFormat="1" ht="18.75" customHeight="1">
      <c r="A10" s="135">
        <v>4</v>
      </c>
      <c r="B10" s="93" t="s">
        <v>236</v>
      </c>
      <c r="C10" s="93" t="s">
        <v>237</v>
      </c>
      <c r="D10" s="94" t="s">
        <v>238</v>
      </c>
      <c r="E10" s="450">
        <v>1997</v>
      </c>
      <c r="F10" s="159" t="s">
        <v>239</v>
      </c>
      <c r="G10" s="159"/>
      <c r="H10" s="94"/>
      <c r="I10" s="94"/>
      <c r="J10" s="95"/>
      <c r="K10" s="161"/>
      <c r="L10" s="160"/>
      <c r="M10" s="161">
        <f t="shared" si="0"/>
        <v>999</v>
      </c>
      <c r="N10" s="160"/>
      <c r="O10" s="94"/>
      <c r="P10" s="94">
        <v>133</v>
      </c>
      <c r="Q10" s="163">
        <f t="shared" si="1"/>
        <v>999</v>
      </c>
      <c r="R10" s="95"/>
    </row>
    <row r="11" spans="1:18" s="12" customFormat="1" ht="18.75" customHeight="1">
      <c r="A11" s="135">
        <v>5</v>
      </c>
      <c r="B11" s="93" t="s">
        <v>240</v>
      </c>
      <c r="C11" s="93" t="s">
        <v>234</v>
      </c>
      <c r="D11" s="94" t="s">
        <v>241</v>
      </c>
      <c r="E11" s="450">
        <v>1997</v>
      </c>
      <c r="F11" s="159" t="s">
        <v>242</v>
      </c>
      <c r="G11" s="159"/>
      <c r="H11" s="94"/>
      <c r="I11" s="94"/>
      <c r="J11" s="95"/>
      <c r="K11" s="161"/>
      <c r="L11" s="160"/>
      <c r="M11" s="161">
        <f t="shared" si="0"/>
        <v>999</v>
      </c>
      <c r="N11" s="160"/>
      <c r="O11" s="94"/>
      <c r="P11" s="94">
        <v>126</v>
      </c>
      <c r="Q11" s="163">
        <f t="shared" si="1"/>
        <v>999</v>
      </c>
      <c r="R11" s="95"/>
    </row>
    <row r="12" spans="1:18" s="12" customFormat="1" ht="18.75" customHeight="1">
      <c r="A12" s="135">
        <v>6</v>
      </c>
      <c r="B12" s="93" t="s">
        <v>243</v>
      </c>
      <c r="C12" s="93" t="s">
        <v>244</v>
      </c>
      <c r="D12" s="94" t="s">
        <v>245</v>
      </c>
      <c r="E12" s="450">
        <v>1998</v>
      </c>
      <c r="F12" s="159" t="s">
        <v>246</v>
      </c>
      <c r="G12" s="159"/>
      <c r="H12" s="94"/>
      <c r="I12" s="94"/>
      <c r="J12" s="95"/>
      <c r="K12" s="161"/>
      <c r="L12" s="160"/>
      <c r="M12" s="161">
        <f t="shared" si="0"/>
        <v>999</v>
      </c>
      <c r="N12" s="160"/>
      <c r="O12" s="94"/>
      <c r="P12" s="94">
        <v>121</v>
      </c>
      <c r="Q12" s="163">
        <f t="shared" si="1"/>
        <v>999</v>
      </c>
      <c r="R12" s="95"/>
    </row>
    <row r="13" spans="1:18" s="12" customFormat="1" ht="18.75" customHeight="1">
      <c r="A13" s="135">
        <v>7</v>
      </c>
      <c r="B13" s="93" t="s">
        <v>247</v>
      </c>
      <c r="C13" s="93" t="s">
        <v>248</v>
      </c>
      <c r="D13" s="94" t="s">
        <v>249</v>
      </c>
      <c r="E13" s="450">
        <v>1998</v>
      </c>
      <c r="F13" s="159" t="s">
        <v>250</v>
      </c>
      <c r="G13" s="159"/>
      <c r="H13" s="94"/>
      <c r="I13" s="94"/>
      <c r="J13" s="95"/>
      <c r="K13" s="161"/>
      <c r="L13" s="160"/>
      <c r="M13" s="161">
        <f t="shared" si="0"/>
        <v>999</v>
      </c>
      <c r="N13" s="160"/>
      <c r="O13" s="94"/>
      <c r="P13" s="94">
        <v>114</v>
      </c>
      <c r="Q13" s="163">
        <f t="shared" si="1"/>
        <v>999</v>
      </c>
      <c r="R13" s="95"/>
    </row>
    <row r="14" spans="1:18" s="12" customFormat="1" ht="18.75" customHeight="1">
      <c r="A14" s="135">
        <v>8</v>
      </c>
      <c r="B14" s="93" t="s">
        <v>251</v>
      </c>
      <c r="C14" s="93" t="s">
        <v>252</v>
      </c>
      <c r="D14" s="94" t="s">
        <v>253</v>
      </c>
      <c r="E14" s="450">
        <v>1998</v>
      </c>
      <c r="F14" s="159" t="s">
        <v>254</v>
      </c>
      <c r="G14" s="159"/>
      <c r="H14" s="94"/>
      <c r="I14" s="94"/>
      <c r="J14" s="95"/>
      <c r="K14" s="161"/>
      <c r="L14" s="160"/>
      <c r="M14" s="161">
        <f t="shared" si="0"/>
        <v>999</v>
      </c>
      <c r="N14" s="160"/>
      <c r="O14" s="94"/>
      <c r="P14" s="94">
        <v>101</v>
      </c>
      <c r="Q14" s="163">
        <f t="shared" si="1"/>
        <v>999</v>
      </c>
      <c r="R14" s="95"/>
    </row>
    <row r="15" spans="1:18" s="12" customFormat="1" ht="18.75" customHeight="1">
      <c r="A15" s="135">
        <v>9</v>
      </c>
      <c r="B15" s="93" t="s">
        <v>255</v>
      </c>
      <c r="C15" s="93" t="s">
        <v>256</v>
      </c>
      <c r="D15" s="94" t="s">
        <v>257</v>
      </c>
      <c r="E15" s="450">
        <v>1998</v>
      </c>
      <c r="F15" s="159" t="s">
        <v>258</v>
      </c>
      <c r="G15" s="159"/>
      <c r="H15" s="94"/>
      <c r="I15" s="94"/>
      <c r="J15" s="95"/>
      <c r="K15" s="161"/>
      <c r="L15" s="160"/>
      <c r="M15" s="161">
        <f t="shared" si="0"/>
        <v>999</v>
      </c>
      <c r="N15" s="160"/>
      <c r="O15" s="94"/>
      <c r="P15" s="94">
        <v>86.80000305175781</v>
      </c>
      <c r="Q15" s="163">
        <f t="shared" si="1"/>
        <v>999</v>
      </c>
      <c r="R15" s="95"/>
    </row>
    <row r="16" spans="1:18" s="12" customFormat="1" ht="18.75" customHeight="1">
      <c r="A16" s="135">
        <v>10</v>
      </c>
      <c r="B16" s="93" t="s">
        <v>259</v>
      </c>
      <c r="C16" s="93" t="s">
        <v>260</v>
      </c>
      <c r="D16" s="94" t="s">
        <v>261</v>
      </c>
      <c r="E16" s="450">
        <v>1998</v>
      </c>
      <c r="F16" s="159" t="s">
        <v>262</v>
      </c>
      <c r="G16" s="159"/>
      <c r="H16" s="94"/>
      <c r="I16" s="94"/>
      <c r="J16" s="95"/>
      <c r="K16" s="161"/>
      <c r="L16" s="160"/>
      <c r="M16" s="161">
        <f t="shared" si="0"/>
        <v>999</v>
      </c>
      <c r="N16" s="160"/>
      <c r="O16" s="94"/>
      <c r="P16" s="94">
        <v>78</v>
      </c>
      <c r="Q16" s="163">
        <f t="shared" si="1"/>
        <v>999</v>
      </c>
      <c r="R16" s="95"/>
    </row>
    <row r="17" spans="1:18" s="12" customFormat="1" ht="18.75" customHeight="1">
      <c r="A17" s="135">
        <v>11</v>
      </c>
      <c r="B17" s="93" t="s">
        <v>263</v>
      </c>
      <c r="C17" s="93" t="s">
        <v>264</v>
      </c>
      <c r="D17" s="94" t="s">
        <v>265</v>
      </c>
      <c r="E17" s="450">
        <v>1997</v>
      </c>
      <c r="F17" s="159" t="s">
        <v>266</v>
      </c>
      <c r="G17" s="159"/>
      <c r="H17" s="94"/>
      <c r="I17" s="94"/>
      <c r="J17" s="95"/>
      <c r="K17" s="161"/>
      <c r="L17" s="160"/>
      <c r="M17" s="161">
        <f t="shared" si="0"/>
        <v>999</v>
      </c>
      <c r="N17" s="160"/>
      <c r="O17" s="94"/>
      <c r="P17" s="94">
        <v>77.5</v>
      </c>
      <c r="Q17" s="163">
        <f t="shared" si="1"/>
        <v>999</v>
      </c>
      <c r="R17" s="95"/>
    </row>
    <row r="18" spans="1:18" s="12" customFormat="1" ht="18.75" customHeight="1">
      <c r="A18" s="135">
        <v>12</v>
      </c>
      <c r="B18" s="93" t="s">
        <v>267</v>
      </c>
      <c r="C18" s="93" t="s">
        <v>252</v>
      </c>
      <c r="D18" s="94" t="s">
        <v>268</v>
      </c>
      <c r="E18" s="450">
        <v>1997</v>
      </c>
      <c r="F18" s="159" t="s">
        <v>269</v>
      </c>
      <c r="G18" s="159"/>
      <c r="H18" s="94"/>
      <c r="I18" s="94"/>
      <c r="J18" s="95"/>
      <c r="K18" s="161"/>
      <c r="L18" s="160"/>
      <c r="M18" s="161">
        <f t="shared" si="0"/>
        <v>999</v>
      </c>
      <c r="N18" s="160"/>
      <c r="O18" s="94"/>
      <c r="P18" s="94">
        <v>74</v>
      </c>
      <c r="Q18" s="163">
        <f t="shared" si="1"/>
        <v>999</v>
      </c>
      <c r="R18" s="95"/>
    </row>
    <row r="19" spans="1:18" s="12" customFormat="1" ht="18.75" customHeight="1">
      <c r="A19" s="135">
        <v>13</v>
      </c>
      <c r="B19" s="93" t="s">
        <v>270</v>
      </c>
      <c r="C19" s="93" t="s">
        <v>271</v>
      </c>
      <c r="D19" s="94" t="s">
        <v>272</v>
      </c>
      <c r="E19" s="450">
        <v>1998</v>
      </c>
      <c r="F19" s="159" t="s">
        <v>273</v>
      </c>
      <c r="G19" s="159"/>
      <c r="H19" s="94"/>
      <c r="I19" s="94"/>
      <c r="J19" s="95"/>
      <c r="K19" s="161"/>
      <c r="L19" s="160"/>
      <c r="M19" s="161">
        <f t="shared" si="0"/>
        <v>999</v>
      </c>
      <c r="N19" s="160"/>
      <c r="O19" s="94"/>
      <c r="P19" s="94">
        <v>60</v>
      </c>
      <c r="Q19" s="163">
        <f t="shared" si="1"/>
        <v>999</v>
      </c>
      <c r="R19" s="95"/>
    </row>
    <row r="20" spans="1:18" s="12" customFormat="1" ht="18.75" customHeight="1">
      <c r="A20" s="135">
        <v>14</v>
      </c>
      <c r="B20" s="93" t="s">
        <v>274</v>
      </c>
      <c r="C20" s="93" t="s">
        <v>275</v>
      </c>
      <c r="D20" s="94" t="s">
        <v>276</v>
      </c>
      <c r="E20" s="450">
        <v>1997</v>
      </c>
      <c r="F20" s="159" t="s">
        <v>277</v>
      </c>
      <c r="G20" s="159"/>
      <c r="H20" s="94"/>
      <c r="I20" s="94"/>
      <c r="J20" s="95"/>
      <c r="K20" s="161"/>
      <c r="L20" s="160"/>
      <c r="M20" s="161">
        <f t="shared" si="0"/>
        <v>999</v>
      </c>
      <c r="N20" s="160"/>
      <c r="O20" s="94"/>
      <c r="P20" s="94">
        <v>56.5</v>
      </c>
      <c r="Q20" s="163">
        <f t="shared" si="1"/>
        <v>999</v>
      </c>
      <c r="R20" s="95"/>
    </row>
    <row r="21" spans="1:18" s="12" customFormat="1" ht="18.75" customHeight="1">
      <c r="A21" s="135">
        <v>15</v>
      </c>
      <c r="B21" s="93" t="s">
        <v>278</v>
      </c>
      <c r="C21" s="93" t="s">
        <v>248</v>
      </c>
      <c r="D21" s="94" t="s">
        <v>279</v>
      </c>
      <c r="E21" s="450">
        <v>1998</v>
      </c>
      <c r="F21" s="159" t="s">
        <v>280</v>
      </c>
      <c r="G21" s="159"/>
      <c r="H21" s="94"/>
      <c r="I21" s="94"/>
      <c r="J21" s="95"/>
      <c r="K21" s="161"/>
      <c r="L21" s="160"/>
      <c r="M21" s="161">
        <f t="shared" si="0"/>
        <v>999</v>
      </c>
      <c r="N21" s="160"/>
      <c r="O21" s="94"/>
      <c r="P21" s="94">
        <v>50.599998474121094</v>
      </c>
      <c r="Q21" s="163">
        <f t="shared" si="1"/>
        <v>999</v>
      </c>
      <c r="R21" s="95"/>
    </row>
    <row r="22" spans="1:18" s="12" customFormat="1" ht="18.75" customHeight="1">
      <c r="A22" s="135">
        <v>16</v>
      </c>
      <c r="B22" s="93" t="s">
        <v>281</v>
      </c>
      <c r="C22" s="93" t="s">
        <v>282</v>
      </c>
      <c r="D22" s="94" t="s">
        <v>283</v>
      </c>
      <c r="E22" s="450">
        <v>1998</v>
      </c>
      <c r="F22" s="159" t="s">
        <v>284</v>
      </c>
      <c r="G22" s="159"/>
      <c r="H22" s="94"/>
      <c r="I22" s="94"/>
      <c r="J22" s="95"/>
      <c r="K22" s="161"/>
      <c r="L22" s="160"/>
      <c r="M22" s="161">
        <f t="shared" si="0"/>
        <v>999</v>
      </c>
      <c r="N22" s="160"/>
      <c r="O22" s="94"/>
      <c r="P22" s="94">
        <v>46.29999923706055</v>
      </c>
      <c r="Q22" s="163">
        <f t="shared" si="1"/>
        <v>999</v>
      </c>
      <c r="R22" s="95"/>
    </row>
    <row r="23" spans="1:18" s="12" customFormat="1" ht="18.75" customHeight="1">
      <c r="A23" s="135">
        <v>17</v>
      </c>
      <c r="B23" s="93" t="s">
        <v>382</v>
      </c>
      <c r="C23" s="93" t="s">
        <v>415</v>
      </c>
      <c r="D23" s="94" t="s">
        <v>334</v>
      </c>
      <c r="E23" s="447" t="s">
        <v>416</v>
      </c>
      <c r="F23" s="159"/>
      <c r="G23" s="159"/>
      <c r="H23" s="94"/>
      <c r="I23" s="94"/>
      <c r="J23" s="95"/>
      <c r="K23" s="138"/>
      <c r="L23" s="160"/>
      <c r="M23" s="161">
        <f aca="true" t="shared" si="2" ref="M23:M38">IF(R23="",999,R23)</f>
        <v>999</v>
      </c>
      <c r="N23" s="160"/>
      <c r="O23" s="94"/>
      <c r="P23" s="445"/>
      <c r="Q23" s="163">
        <f t="shared" si="1"/>
        <v>999</v>
      </c>
      <c r="R23" s="95"/>
    </row>
    <row r="24" spans="1:18" s="12" customFormat="1" ht="18.75" customHeight="1">
      <c r="A24" s="135">
        <v>18</v>
      </c>
      <c r="B24" s="93" t="s">
        <v>292</v>
      </c>
      <c r="C24" s="93" t="s">
        <v>293</v>
      </c>
      <c r="D24" s="94" t="s">
        <v>294</v>
      </c>
      <c r="E24" s="447" t="s">
        <v>417</v>
      </c>
      <c r="F24" s="159"/>
      <c r="G24" s="159"/>
      <c r="H24" s="94"/>
      <c r="I24" s="94"/>
      <c r="J24" s="95"/>
      <c r="K24" s="138"/>
      <c r="L24" s="160"/>
      <c r="M24" s="161">
        <f t="shared" si="2"/>
        <v>999</v>
      </c>
      <c r="N24" s="160"/>
      <c r="O24" s="94"/>
      <c r="P24" s="445"/>
      <c r="Q24" s="163">
        <f t="shared" si="1"/>
        <v>999</v>
      </c>
      <c r="R24" s="95"/>
    </row>
    <row r="25" spans="1:18" s="12" customFormat="1" ht="18.75" customHeight="1">
      <c r="A25" s="135">
        <v>19</v>
      </c>
      <c r="B25" s="93" t="s">
        <v>288</v>
      </c>
      <c r="C25" s="93" t="s">
        <v>289</v>
      </c>
      <c r="D25" s="94" t="s">
        <v>290</v>
      </c>
      <c r="E25" s="447" t="s">
        <v>416</v>
      </c>
      <c r="F25" s="159"/>
      <c r="G25" s="159"/>
      <c r="H25" s="94"/>
      <c r="I25" s="94"/>
      <c r="J25" s="95"/>
      <c r="K25" s="138"/>
      <c r="L25" s="160"/>
      <c r="M25" s="161">
        <f t="shared" si="2"/>
        <v>999</v>
      </c>
      <c r="N25" s="160"/>
      <c r="O25" s="94"/>
      <c r="P25" s="445"/>
      <c r="Q25" s="163">
        <f t="shared" si="1"/>
        <v>999</v>
      </c>
      <c r="R25" s="95"/>
    </row>
    <row r="26" spans="1:18" s="12" customFormat="1" ht="18.75" customHeight="1">
      <c r="A26" s="135">
        <v>20</v>
      </c>
      <c r="B26" s="93" t="s">
        <v>340</v>
      </c>
      <c r="C26" s="93" t="s">
        <v>286</v>
      </c>
      <c r="D26" s="94" t="s">
        <v>341</v>
      </c>
      <c r="E26" s="447" t="s">
        <v>417</v>
      </c>
      <c r="F26" s="159"/>
      <c r="G26" s="159"/>
      <c r="H26" s="94"/>
      <c r="I26" s="94"/>
      <c r="J26" s="95"/>
      <c r="K26" s="138"/>
      <c r="L26" s="160"/>
      <c r="M26" s="161">
        <f t="shared" si="2"/>
        <v>999</v>
      </c>
      <c r="N26" s="160"/>
      <c r="O26" s="94"/>
      <c r="P26" s="445"/>
      <c r="Q26" s="163">
        <f t="shared" si="1"/>
        <v>999</v>
      </c>
      <c r="R26" s="95"/>
    </row>
    <row r="27" spans="1:18" s="12" customFormat="1" ht="18.75" customHeight="1">
      <c r="A27" s="135">
        <v>21</v>
      </c>
      <c r="B27" s="93" t="s">
        <v>333</v>
      </c>
      <c r="C27" s="93" t="s">
        <v>418</v>
      </c>
      <c r="D27" s="94" t="s">
        <v>334</v>
      </c>
      <c r="E27" s="447" t="s">
        <v>416</v>
      </c>
      <c r="F27" s="159"/>
      <c r="G27" s="159"/>
      <c r="H27" s="94"/>
      <c r="I27" s="94"/>
      <c r="J27" s="95"/>
      <c r="K27" s="138"/>
      <c r="L27" s="160"/>
      <c r="M27" s="161">
        <f t="shared" si="2"/>
        <v>999</v>
      </c>
      <c r="N27" s="160"/>
      <c r="O27" s="94"/>
      <c r="P27" s="445"/>
      <c r="Q27" s="163">
        <f t="shared" si="1"/>
        <v>999</v>
      </c>
      <c r="R27" s="95"/>
    </row>
    <row r="28" spans="1:18" s="12" customFormat="1" ht="18.75" customHeight="1">
      <c r="A28" s="135">
        <v>22</v>
      </c>
      <c r="B28" s="93" t="s">
        <v>285</v>
      </c>
      <c r="C28" s="93" t="s">
        <v>286</v>
      </c>
      <c r="D28" s="94" t="s">
        <v>283</v>
      </c>
      <c r="E28" s="447" t="s">
        <v>417</v>
      </c>
      <c r="F28" s="159"/>
      <c r="G28" s="159"/>
      <c r="H28" s="94"/>
      <c r="I28" s="94"/>
      <c r="J28" s="95"/>
      <c r="K28" s="138"/>
      <c r="L28" s="160"/>
      <c r="M28" s="161">
        <f t="shared" si="2"/>
        <v>999</v>
      </c>
      <c r="N28" s="160"/>
      <c r="O28" s="94"/>
      <c r="P28" s="445"/>
      <c r="Q28" s="163">
        <f t="shared" si="1"/>
        <v>999</v>
      </c>
      <c r="R28" s="95"/>
    </row>
    <row r="29" spans="1:18" s="12" customFormat="1" ht="18.75" customHeight="1">
      <c r="A29" s="135">
        <v>23</v>
      </c>
      <c r="B29" s="93" t="s">
        <v>351</v>
      </c>
      <c r="C29" s="93" t="s">
        <v>248</v>
      </c>
      <c r="D29" s="94" t="s">
        <v>352</v>
      </c>
      <c r="E29" s="447" t="s">
        <v>416</v>
      </c>
      <c r="F29" s="159"/>
      <c r="G29" s="159"/>
      <c r="H29" s="94"/>
      <c r="I29" s="94"/>
      <c r="J29" s="95"/>
      <c r="K29" s="138"/>
      <c r="L29" s="160"/>
      <c r="M29" s="161">
        <f t="shared" si="2"/>
        <v>999</v>
      </c>
      <c r="N29" s="160"/>
      <c r="O29" s="94"/>
      <c r="P29" s="445"/>
      <c r="Q29" s="163">
        <f t="shared" si="1"/>
        <v>999</v>
      </c>
      <c r="R29" s="95"/>
    </row>
    <row r="30" spans="1:18" s="12" customFormat="1" ht="18.75" customHeight="1">
      <c r="A30" s="135">
        <v>24</v>
      </c>
      <c r="B30" s="93" t="s">
        <v>343</v>
      </c>
      <c r="C30" s="93" t="s">
        <v>344</v>
      </c>
      <c r="D30" s="94" t="s">
        <v>279</v>
      </c>
      <c r="E30" s="447" t="s">
        <v>417</v>
      </c>
      <c r="F30" s="159"/>
      <c r="G30" s="159"/>
      <c r="H30" s="94"/>
      <c r="I30" s="94"/>
      <c r="J30" s="95"/>
      <c r="K30" s="138"/>
      <c r="L30" s="160"/>
      <c r="M30" s="161">
        <f t="shared" si="2"/>
        <v>999</v>
      </c>
      <c r="N30" s="160"/>
      <c r="O30" s="94"/>
      <c r="P30" s="445"/>
      <c r="Q30" s="163">
        <f t="shared" si="1"/>
        <v>999</v>
      </c>
      <c r="R30" s="95"/>
    </row>
    <row r="31" spans="1:18" s="12" customFormat="1" ht="18.75" customHeight="1">
      <c r="A31" s="135">
        <v>25</v>
      </c>
      <c r="B31" s="93" t="s">
        <v>278</v>
      </c>
      <c r="C31" s="93" t="s">
        <v>306</v>
      </c>
      <c r="D31" s="94" t="s">
        <v>307</v>
      </c>
      <c r="E31" s="447" t="s">
        <v>417</v>
      </c>
      <c r="F31" s="159"/>
      <c r="G31" s="159"/>
      <c r="H31" s="94"/>
      <c r="I31" s="94"/>
      <c r="J31" s="95"/>
      <c r="K31" s="138"/>
      <c r="L31" s="160"/>
      <c r="M31" s="161">
        <f t="shared" si="2"/>
        <v>999</v>
      </c>
      <c r="N31" s="160"/>
      <c r="O31" s="94"/>
      <c r="P31" s="445"/>
      <c r="Q31" s="163">
        <f t="shared" si="1"/>
        <v>999</v>
      </c>
      <c r="R31" s="95"/>
    </row>
    <row r="32" spans="1:18" s="12" customFormat="1" ht="18.75" customHeight="1">
      <c r="A32" s="135">
        <v>26</v>
      </c>
      <c r="B32" s="93" t="s">
        <v>316</v>
      </c>
      <c r="C32" s="93" t="s">
        <v>317</v>
      </c>
      <c r="D32" s="94" t="s">
        <v>294</v>
      </c>
      <c r="E32" s="447" t="s">
        <v>417</v>
      </c>
      <c r="F32" s="159"/>
      <c r="G32" s="159"/>
      <c r="H32" s="94"/>
      <c r="I32" s="94"/>
      <c r="J32" s="95"/>
      <c r="K32" s="138"/>
      <c r="L32" s="160"/>
      <c r="M32" s="161">
        <f t="shared" si="2"/>
        <v>999</v>
      </c>
      <c r="N32" s="160"/>
      <c r="O32" s="94"/>
      <c r="P32" s="445"/>
      <c r="Q32" s="163">
        <f t="shared" si="1"/>
        <v>999</v>
      </c>
      <c r="R32" s="95"/>
    </row>
    <row r="33" spans="1:18" s="12" customFormat="1" ht="18.75" customHeight="1">
      <c r="A33" s="135">
        <v>27</v>
      </c>
      <c r="B33" s="93" t="s">
        <v>313</v>
      </c>
      <c r="C33" s="93" t="s">
        <v>314</v>
      </c>
      <c r="D33" s="94" t="s">
        <v>279</v>
      </c>
      <c r="E33" s="447" t="s">
        <v>417</v>
      </c>
      <c r="F33" s="159"/>
      <c r="G33" s="159"/>
      <c r="H33" s="94"/>
      <c r="I33" s="94"/>
      <c r="J33" s="95"/>
      <c r="K33" s="138"/>
      <c r="L33" s="160"/>
      <c r="M33" s="161">
        <f t="shared" si="2"/>
        <v>999</v>
      </c>
      <c r="N33" s="160"/>
      <c r="O33" s="94"/>
      <c r="P33" s="445"/>
      <c r="Q33" s="163">
        <f t="shared" si="1"/>
        <v>999</v>
      </c>
      <c r="R33" s="95"/>
    </row>
    <row r="34" spans="1:18" s="12" customFormat="1" ht="18.75" customHeight="1">
      <c r="A34" s="135">
        <v>28</v>
      </c>
      <c r="B34" s="93" t="s">
        <v>419</v>
      </c>
      <c r="C34" s="93" t="s">
        <v>324</v>
      </c>
      <c r="D34" s="94" t="s">
        <v>290</v>
      </c>
      <c r="E34" s="447" t="s">
        <v>416</v>
      </c>
      <c r="F34" s="159"/>
      <c r="G34" s="159"/>
      <c r="H34" s="94"/>
      <c r="I34" s="94"/>
      <c r="J34" s="95"/>
      <c r="K34" s="138"/>
      <c r="L34" s="160"/>
      <c r="M34" s="161">
        <f t="shared" si="2"/>
        <v>999</v>
      </c>
      <c r="N34" s="160"/>
      <c r="O34" s="94"/>
      <c r="P34" s="445"/>
      <c r="Q34" s="163">
        <f t="shared" si="1"/>
        <v>999</v>
      </c>
      <c r="R34" s="95"/>
    </row>
    <row r="35" spans="1:18" s="12" customFormat="1" ht="18.75" customHeight="1">
      <c r="A35" s="135">
        <v>29</v>
      </c>
      <c r="B35" s="93" t="s">
        <v>326</v>
      </c>
      <c r="C35" s="93" t="s">
        <v>327</v>
      </c>
      <c r="D35" s="94" t="s">
        <v>420</v>
      </c>
      <c r="E35" s="447" t="s">
        <v>417</v>
      </c>
      <c r="F35" s="159"/>
      <c r="G35" s="159"/>
      <c r="H35" s="94"/>
      <c r="I35" s="94"/>
      <c r="J35" s="95"/>
      <c r="K35" s="138"/>
      <c r="L35" s="160"/>
      <c r="M35" s="161">
        <f t="shared" si="2"/>
        <v>999</v>
      </c>
      <c r="N35" s="160"/>
      <c r="O35" s="94"/>
      <c r="P35" s="445"/>
      <c r="Q35" s="163">
        <f t="shared" si="1"/>
        <v>999</v>
      </c>
      <c r="R35" s="95"/>
    </row>
    <row r="36" spans="1:18" s="12" customFormat="1" ht="18.75" customHeight="1">
      <c r="A36" s="135">
        <v>30</v>
      </c>
      <c r="B36" s="93" t="s">
        <v>300</v>
      </c>
      <c r="C36" s="93" t="s">
        <v>282</v>
      </c>
      <c r="D36" s="94" t="s">
        <v>272</v>
      </c>
      <c r="E36" s="447" t="s">
        <v>417</v>
      </c>
      <c r="F36" s="159"/>
      <c r="G36" s="159"/>
      <c r="H36" s="94"/>
      <c r="I36" s="94"/>
      <c r="J36" s="95"/>
      <c r="K36" s="138"/>
      <c r="L36" s="160"/>
      <c r="M36" s="161">
        <f t="shared" si="2"/>
        <v>999</v>
      </c>
      <c r="N36" s="160"/>
      <c r="O36" s="94"/>
      <c r="P36" s="445"/>
      <c r="Q36" s="163">
        <f t="shared" si="1"/>
        <v>999</v>
      </c>
      <c r="R36" s="95"/>
    </row>
    <row r="37" spans="1:18" s="12" customFormat="1" ht="18.75" customHeight="1">
      <c r="A37" s="135">
        <v>31</v>
      </c>
      <c r="B37" s="93" t="s">
        <v>421</v>
      </c>
      <c r="C37" s="93" t="s">
        <v>337</v>
      </c>
      <c r="D37" s="94" t="s">
        <v>338</v>
      </c>
      <c r="E37" s="447" t="s">
        <v>416</v>
      </c>
      <c r="F37" s="159"/>
      <c r="G37" s="159"/>
      <c r="H37" s="94"/>
      <c r="I37" s="94"/>
      <c r="J37" s="95"/>
      <c r="K37" s="138"/>
      <c r="L37" s="160"/>
      <c r="M37" s="161">
        <f t="shared" si="2"/>
        <v>999</v>
      </c>
      <c r="N37" s="160"/>
      <c r="O37" s="94"/>
      <c r="P37" s="445"/>
      <c r="Q37" s="163">
        <f t="shared" si="1"/>
        <v>999</v>
      </c>
      <c r="R37" s="95"/>
    </row>
    <row r="38" spans="1:18" s="12" customFormat="1" ht="18.75" customHeight="1">
      <c r="A38" s="135">
        <v>32</v>
      </c>
      <c r="B38" s="93" t="s">
        <v>330</v>
      </c>
      <c r="C38" s="93" t="s">
        <v>306</v>
      </c>
      <c r="D38" s="94" t="s">
        <v>331</v>
      </c>
      <c r="E38" s="450" t="s">
        <v>417</v>
      </c>
      <c r="F38" s="159"/>
      <c r="G38" s="159"/>
      <c r="H38" s="94"/>
      <c r="I38" s="94"/>
      <c r="J38" s="95"/>
      <c r="K38" s="138"/>
      <c r="L38" s="160"/>
      <c r="M38" s="161">
        <f t="shared" si="2"/>
        <v>999</v>
      </c>
      <c r="N38" s="160"/>
      <c r="O38" s="94"/>
      <c r="P38" s="445"/>
      <c r="Q38" s="163">
        <f t="shared" si="1"/>
        <v>999</v>
      </c>
      <c r="R38" s="95"/>
    </row>
    <row r="39" spans="1:18" s="12" customFormat="1" ht="18.75" customHeight="1">
      <c r="A39" s="135">
        <v>33</v>
      </c>
      <c r="B39" s="93"/>
      <c r="C39" s="93"/>
      <c r="D39" s="94"/>
      <c r="E39" s="450"/>
      <c r="F39" s="159"/>
      <c r="G39" s="159"/>
      <c r="H39" s="94"/>
      <c r="I39" s="94"/>
      <c r="J39" s="95"/>
      <c r="K39" s="138"/>
      <c r="L39" s="160"/>
      <c r="M39" s="161">
        <f aca="true" t="shared" si="3" ref="M39:M70">IF(R39="",999,R39)</f>
        <v>999</v>
      </c>
      <c r="N39" s="160"/>
      <c r="O39" s="94"/>
      <c r="P39" s="445"/>
      <c r="Q39" s="163">
        <f aca="true" t="shared" si="4" ref="Q39:Q70">IF(O39="DA",1,IF(O39="WC",2,IF(O39="SE",3,IF(O39="Q",4,IF(O39="LL",5,999)))))</f>
        <v>999</v>
      </c>
      <c r="R39" s="95"/>
    </row>
    <row r="40" spans="1:18" s="12" customFormat="1" ht="18.75" customHeight="1">
      <c r="A40" s="135">
        <v>34</v>
      </c>
      <c r="B40" s="93"/>
      <c r="C40" s="93"/>
      <c r="D40" s="94"/>
      <c r="E40" s="450"/>
      <c r="F40" s="159"/>
      <c r="G40" s="159"/>
      <c r="H40" s="94"/>
      <c r="I40" s="94"/>
      <c r="J40" s="95"/>
      <c r="K40" s="138"/>
      <c r="L40" s="160"/>
      <c r="M40" s="161">
        <f t="shared" si="3"/>
        <v>999</v>
      </c>
      <c r="N40" s="160"/>
      <c r="O40" s="94"/>
      <c r="P40" s="445"/>
      <c r="Q40" s="163">
        <f t="shared" si="4"/>
        <v>999</v>
      </c>
      <c r="R40" s="95"/>
    </row>
    <row r="41" spans="1:18" s="12" customFormat="1" ht="18.75" customHeight="1">
      <c r="A41" s="135">
        <v>35</v>
      </c>
      <c r="B41" s="93"/>
      <c r="C41" s="93"/>
      <c r="D41" s="94"/>
      <c r="E41" s="450"/>
      <c r="F41" s="159"/>
      <c r="G41" s="159"/>
      <c r="H41" s="94"/>
      <c r="I41" s="94"/>
      <c r="J41" s="95"/>
      <c r="K41" s="138"/>
      <c r="L41" s="160"/>
      <c r="M41" s="161">
        <f t="shared" si="3"/>
        <v>999</v>
      </c>
      <c r="N41" s="160"/>
      <c r="O41" s="94"/>
      <c r="P41" s="445"/>
      <c r="Q41" s="163">
        <f t="shared" si="4"/>
        <v>999</v>
      </c>
      <c r="R41" s="95"/>
    </row>
    <row r="42" spans="1:18" s="12" customFormat="1" ht="18.75" customHeight="1">
      <c r="A42" s="135">
        <v>36</v>
      </c>
      <c r="B42" s="93"/>
      <c r="C42" s="93"/>
      <c r="D42" s="94"/>
      <c r="E42" s="450"/>
      <c r="F42" s="159"/>
      <c r="G42" s="159"/>
      <c r="H42" s="94"/>
      <c r="I42" s="94"/>
      <c r="J42" s="95"/>
      <c r="K42" s="138"/>
      <c r="L42" s="160"/>
      <c r="M42" s="161">
        <f t="shared" si="3"/>
        <v>999</v>
      </c>
      <c r="N42" s="160"/>
      <c r="O42" s="94"/>
      <c r="P42" s="445"/>
      <c r="Q42" s="163">
        <f t="shared" si="4"/>
        <v>999</v>
      </c>
      <c r="R42" s="95"/>
    </row>
    <row r="43" spans="1:18" s="12" customFormat="1" ht="18.75" customHeight="1">
      <c r="A43" s="135">
        <v>37</v>
      </c>
      <c r="B43" s="93"/>
      <c r="C43" s="93"/>
      <c r="D43" s="94"/>
      <c r="E43" s="450"/>
      <c r="F43" s="159"/>
      <c r="G43" s="159"/>
      <c r="H43" s="94"/>
      <c r="I43" s="94"/>
      <c r="J43" s="95"/>
      <c r="K43" s="138"/>
      <c r="L43" s="160"/>
      <c r="M43" s="161">
        <f t="shared" si="3"/>
        <v>999</v>
      </c>
      <c r="N43" s="160"/>
      <c r="O43" s="94"/>
      <c r="P43" s="445"/>
      <c r="Q43" s="163">
        <f t="shared" si="4"/>
        <v>999</v>
      </c>
      <c r="R43" s="95"/>
    </row>
    <row r="44" spans="1:18" s="12" customFormat="1" ht="18.75" customHeight="1">
      <c r="A44" s="135">
        <v>38</v>
      </c>
      <c r="B44" s="93"/>
      <c r="C44" s="93"/>
      <c r="D44" s="94"/>
      <c r="E44" s="450"/>
      <c r="F44" s="159"/>
      <c r="G44" s="159"/>
      <c r="H44" s="94"/>
      <c r="I44" s="94"/>
      <c r="J44" s="95"/>
      <c r="K44" s="138"/>
      <c r="L44" s="160"/>
      <c r="M44" s="161">
        <f t="shared" si="3"/>
        <v>999</v>
      </c>
      <c r="N44" s="160"/>
      <c r="O44" s="94"/>
      <c r="P44" s="445"/>
      <c r="Q44" s="163">
        <f t="shared" si="4"/>
        <v>999</v>
      </c>
      <c r="R44" s="95"/>
    </row>
    <row r="45" spans="1:18" s="12" customFormat="1" ht="18.75" customHeight="1">
      <c r="A45" s="135">
        <v>39</v>
      </c>
      <c r="B45" s="93"/>
      <c r="C45" s="93"/>
      <c r="D45" s="94"/>
      <c r="E45" s="450"/>
      <c r="F45" s="159"/>
      <c r="G45" s="159"/>
      <c r="H45" s="94"/>
      <c r="I45" s="94"/>
      <c r="J45" s="95"/>
      <c r="K45" s="138"/>
      <c r="L45" s="160"/>
      <c r="M45" s="161">
        <f t="shared" si="3"/>
        <v>999</v>
      </c>
      <c r="N45" s="160"/>
      <c r="O45" s="94"/>
      <c r="P45" s="445"/>
      <c r="Q45" s="163">
        <f t="shared" si="4"/>
        <v>999</v>
      </c>
      <c r="R45" s="95"/>
    </row>
    <row r="46" spans="1:18" s="12" customFormat="1" ht="18.75" customHeight="1">
      <c r="A46" s="135">
        <v>40</v>
      </c>
      <c r="B46" s="93"/>
      <c r="C46" s="93"/>
      <c r="D46" s="94"/>
      <c r="E46" s="450"/>
      <c r="F46" s="159"/>
      <c r="G46" s="159"/>
      <c r="H46" s="94"/>
      <c r="I46" s="94"/>
      <c r="J46" s="95"/>
      <c r="K46" s="138"/>
      <c r="L46" s="160"/>
      <c r="M46" s="161">
        <f t="shared" si="3"/>
        <v>999</v>
      </c>
      <c r="N46" s="160"/>
      <c r="O46" s="94"/>
      <c r="P46" s="445"/>
      <c r="Q46" s="163">
        <f t="shared" si="4"/>
        <v>999</v>
      </c>
      <c r="R46" s="95"/>
    </row>
    <row r="47" spans="1:18" s="12" customFormat="1" ht="18.75" customHeight="1">
      <c r="A47" s="135">
        <v>41</v>
      </c>
      <c r="B47" s="93"/>
      <c r="C47" s="93"/>
      <c r="D47" s="94"/>
      <c r="E47" s="450"/>
      <c r="F47" s="159"/>
      <c r="G47" s="159"/>
      <c r="H47" s="94"/>
      <c r="I47" s="94"/>
      <c r="J47" s="95"/>
      <c r="K47" s="138"/>
      <c r="L47" s="160"/>
      <c r="M47" s="161">
        <f t="shared" si="3"/>
        <v>999</v>
      </c>
      <c r="N47" s="160"/>
      <c r="O47" s="94"/>
      <c r="P47" s="445"/>
      <c r="Q47" s="163">
        <f t="shared" si="4"/>
        <v>999</v>
      </c>
      <c r="R47" s="95"/>
    </row>
    <row r="48" spans="1:18" s="12" customFormat="1" ht="18.75" customHeight="1">
      <c r="A48" s="135">
        <v>42</v>
      </c>
      <c r="B48" s="93"/>
      <c r="C48" s="93"/>
      <c r="D48" s="94"/>
      <c r="E48" s="450"/>
      <c r="F48" s="159"/>
      <c r="G48" s="159"/>
      <c r="H48" s="94"/>
      <c r="I48" s="94"/>
      <c r="J48" s="95"/>
      <c r="K48" s="138"/>
      <c r="L48" s="160"/>
      <c r="M48" s="161">
        <f t="shared" si="3"/>
        <v>999</v>
      </c>
      <c r="N48" s="160"/>
      <c r="O48" s="94"/>
      <c r="P48" s="445"/>
      <c r="Q48" s="163">
        <f t="shared" si="4"/>
        <v>999</v>
      </c>
      <c r="R48" s="95"/>
    </row>
    <row r="49" spans="1:18" s="12" customFormat="1" ht="18.75" customHeight="1">
      <c r="A49" s="135">
        <v>43</v>
      </c>
      <c r="B49" s="93"/>
      <c r="C49" s="93"/>
      <c r="D49" s="94"/>
      <c r="E49" s="450"/>
      <c r="F49" s="159"/>
      <c r="G49" s="159"/>
      <c r="H49" s="94"/>
      <c r="I49" s="94"/>
      <c r="J49" s="95"/>
      <c r="K49" s="138"/>
      <c r="L49" s="160"/>
      <c r="M49" s="161">
        <f t="shared" si="3"/>
        <v>999</v>
      </c>
      <c r="N49" s="160"/>
      <c r="O49" s="94"/>
      <c r="P49" s="445"/>
      <c r="Q49" s="163">
        <f t="shared" si="4"/>
        <v>999</v>
      </c>
      <c r="R49" s="95"/>
    </row>
    <row r="50" spans="1:18" s="12" customFormat="1" ht="18.75" customHeight="1">
      <c r="A50" s="135">
        <v>44</v>
      </c>
      <c r="B50" s="93"/>
      <c r="C50" s="93"/>
      <c r="D50" s="94"/>
      <c r="E50" s="450"/>
      <c r="F50" s="159"/>
      <c r="G50" s="159"/>
      <c r="H50" s="94"/>
      <c r="I50" s="94"/>
      <c r="J50" s="95"/>
      <c r="K50" s="138"/>
      <c r="L50" s="160"/>
      <c r="M50" s="161">
        <f t="shared" si="3"/>
        <v>999</v>
      </c>
      <c r="N50" s="160"/>
      <c r="O50" s="94"/>
      <c r="P50" s="445"/>
      <c r="Q50" s="163">
        <f t="shared" si="4"/>
        <v>999</v>
      </c>
      <c r="R50" s="95"/>
    </row>
    <row r="51" spans="1:18" s="12" customFormat="1" ht="18.75" customHeight="1">
      <c r="A51" s="135">
        <v>45</v>
      </c>
      <c r="B51" s="93"/>
      <c r="C51" s="93"/>
      <c r="D51" s="94"/>
      <c r="E51" s="450"/>
      <c r="F51" s="159"/>
      <c r="G51" s="159"/>
      <c r="H51" s="94"/>
      <c r="I51" s="94"/>
      <c r="J51" s="95"/>
      <c r="K51" s="138"/>
      <c r="L51" s="160"/>
      <c r="M51" s="161">
        <f t="shared" si="3"/>
        <v>999</v>
      </c>
      <c r="N51" s="160"/>
      <c r="O51" s="94"/>
      <c r="P51" s="445"/>
      <c r="Q51" s="163">
        <f t="shared" si="4"/>
        <v>999</v>
      </c>
      <c r="R51" s="95"/>
    </row>
    <row r="52" spans="1:18" s="12" customFormat="1" ht="18.75" customHeight="1">
      <c r="A52" s="135">
        <v>46</v>
      </c>
      <c r="B52" s="93"/>
      <c r="C52" s="93"/>
      <c r="D52" s="94"/>
      <c r="E52" s="450"/>
      <c r="F52" s="159"/>
      <c r="G52" s="159"/>
      <c r="H52" s="94"/>
      <c r="I52" s="94"/>
      <c r="J52" s="95"/>
      <c r="K52" s="138"/>
      <c r="L52" s="160"/>
      <c r="M52" s="161">
        <f t="shared" si="3"/>
        <v>999</v>
      </c>
      <c r="N52" s="160"/>
      <c r="O52" s="94"/>
      <c r="P52" s="445"/>
      <c r="Q52" s="163">
        <f t="shared" si="4"/>
        <v>999</v>
      </c>
      <c r="R52" s="95"/>
    </row>
    <row r="53" spans="1:18" s="12" customFormat="1" ht="18.75" customHeight="1">
      <c r="A53" s="135">
        <v>47</v>
      </c>
      <c r="B53" s="93"/>
      <c r="C53" s="93"/>
      <c r="D53" s="94"/>
      <c r="E53" s="450"/>
      <c r="F53" s="159"/>
      <c r="G53" s="159"/>
      <c r="H53" s="94"/>
      <c r="I53" s="94"/>
      <c r="J53" s="95"/>
      <c r="K53" s="138"/>
      <c r="L53" s="160"/>
      <c r="M53" s="161">
        <f t="shared" si="3"/>
        <v>999</v>
      </c>
      <c r="N53" s="160"/>
      <c r="O53" s="94"/>
      <c r="P53" s="445"/>
      <c r="Q53" s="163">
        <f t="shared" si="4"/>
        <v>999</v>
      </c>
      <c r="R53" s="95"/>
    </row>
    <row r="54" spans="1:18" s="12" customFormat="1" ht="18.75" customHeight="1">
      <c r="A54" s="135">
        <v>48</v>
      </c>
      <c r="B54" s="93"/>
      <c r="C54" s="93"/>
      <c r="D54" s="94"/>
      <c r="E54" s="450"/>
      <c r="F54" s="159"/>
      <c r="G54" s="159"/>
      <c r="H54" s="94"/>
      <c r="I54" s="94"/>
      <c r="J54" s="95"/>
      <c r="K54" s="138"/>
      <c r="L54" s="160"/>
      <c r="M54" s="161">
        <f t="shared" si="3"/>
        <v>999</v>
      </c>
      <c r="N54" s="160"/>
      <c r="O54" s="94"/>
      <c r="P54" s="445"/>
      <c r="Q54" s="163">
        <f t="shared" si="4"/>
        <v>999</v>
      </c>
      <c r="R54" s="95"/>
    </row>
    <row r="55" spans="1:18" s="12" customFormat="1" ht="18.75" customHeight="1">
      <c r="A55" s="135">
        <v>49</v>
      </c>
      <c r="B55" s="93"/>
      <c r="C55" s="93"/>
      <c r="D55" s="94"/>
      <c r="E55" s="450"/>
      <c r="F55" s="159"/>
      <c r="G55" s="159"/>
      <c r="H55" s="94"/>
      <c r="I55" s="94"/>
      <c r="J55" s="95"/>
      <c r="K55" s="138"/>
      <c r="L55" s="160"/>
      <c r="M55" s="161">
        <f t="shared" si="3"/>
        <v>999</v>
      </c>
      <c r="N55" s="160"/>
      <c r="O55" s="94"/>
      <c r="P55" s="445"/>
      <c r="Q55" s="163">
        <f t="shared" si="4"/>
        <v>999</v>
      </c>
      <c r="R55" s="95"/>
    </row>
    <row r="56" spans="1:18" s="12" customFormat="1" ht="18.75" customHeight="1">
      <c r="A56" s="135">
        <v>50</v>
      </c>
      <c r="B56" s="93"/>
      <c r="C56" s="93"/>
      <c r="D56" s="94"/>
      <c r="E56" s="450"/>
      <c r="F56" s="159"/>
      <c r="G56" s="159"/>
      <c r="H56" s="94"/>
      <c r="I56" s="94"/>
      <c r="J56" s="95"/>
      <c r="K56" s="138"/>
      <c r="L56" s="160"/>
      <c r="M56" s="161">
        <f t="shared" si="3"/>
        <v>999</v>
      </c>
      <c r="N56" s="160"/>
      <c r="O56" s="94"/>
      <c r="P56" s="445"/>
      <c r="Q56" s="163">
        <f t="shared" si="4"/>
        <v>999</v>
      </c>
      <c r="R56" s="95"/>
    </row>
    <row r="57" spans="1:18" s="12" customFormat="1" ht="18.75" customHeight="1">
      <c r="A57" s="135">
        <v>51</v>
      </c>
      <c r="B57" s="93"/>
      <c r="C57" s="93"/>
      <c r="D57" s="94"/>
      <c r="E57" s="450"/>
      <c r="F57" s="159"/>
      <c r="G57" s="159"/>
      <c r="H57" s="94"/>
      <c r="I57" s="94"/>
      <c r="J57" s="95"/>
      <c r="K57" s="138"/>
      <c r="L57" s="160"/>
      <c r="M57" s="161">
        <f t="shared" si="3"/>
        <v>999</v>
      </c>
      <c r="N57" s="160"/>
      <c r="O57" s="94"/>
      <c r="P57" s="445"/>
      <c r="Q57" s="163">
        <f t="shared" si="4"/>
        <v>999</v>
      </c>
      <c r="R57" s="95"/>
    </row>
    <row r="58" spans="1:18" s="12" customFormat="1" ht="18.75" customHeight="1">
      <c r="A58" s="135">
        <v>52</v>
      </c>
      <c r="B58" s="93"/>
      <c r="C58" s="93"/>
      <c r="D58" s="94"/>
      <c r="E58" s="450"/>
      <c r="F58" s="159"/>
      <c r="G58" s="159"/>
      <c r="H58" s="94"/>
      <c r="I58" s="94"/>
      <c r="J58" s="95"/>
      <c r="K58" s="138"/>
      <c r="L58" s="160"/>
      <c r="M58" s="161">
        <f t="shared" si="3"/>
        <v>999</v>
      </c>
      <c r="N58" s="160"/>
      <c r="O58" s="94"/>
      <c r="P58" s="445"/>
      <c r="Q58" s="163">
        <f t="shared" si="4"/>
        <v>999</v>
      </c>
      <c r="R58" s="95"/>
    </row>
    <row r="59" spans="1:18" s="12" customFormat="1" ht="18.75" customHeight="1">
      <c r="A59" s="135">
        <v>53</v>
      </c>
      <c r="B59" s="93"/>
      <c r="C59" s="93"/>
      <c r="D59" s="94"/>
      <c r="E59" s="450"/>
      <c r="F59" s="159"/>
      <c r="G59" s="159"/>
      <c r="H59" s="94"/>
      <c r="I59" s="94"/>
      <c r="J59" s="95"/>
      <c r="K59" s="138"/>
      <c r="L59" s="160"/>
      <c r="M59" s="161">
        <f t="shared" si="3"/>
        <v>999</v>
      </c>
      <c r="N59" s="160"/>
      <c r="O59" s="94"/>
      <c r="P59" s="445"/>
      <c r="Q59" s="163">
        <f t="shared" si="4"/>
        <v>999</v>
      </c>
      <c r="R59" s="95"/>
    </row>
    <row r="60" spans="1:18" s="12" customFormat="1" ht="18.75" customHeight="1">
      <c r="A60" s="135">
        <v>54</v>
      </c>
      <c r="B60" s="93"/>
      <c r="C60" s="93"/>
      <c r="D60" s="94"/>
      <c r="E60" s="450"/>
      <c r="F60" s="159"/>
      <c r="G60" s="159"/>
      <c r="H60" s="94"/>
      <c r="I60" s="94"/>
      <c r="J60" s="95"/>
      <c r="K60" s="138"/>
      <c r="L60" s="160"/>
      <c r="M60" s="161">
        <f t="shared" si="3"/>
        <v>999</v>
      </c>
      <c r="N60" s="160"/>
      <c r="O60" s="94"/>
      <c r="P60" s="445"/>
      <c r="Q60" s="163">
        <f t="shared" si="4"/>
        <v>999</v>
      </c>
      <c r="R60" s="95"/>
    </row>
    <row r="61" spans="1:18" s="12" customFormat="1" ht="18.75" customHeight="1">
      <c r="A61" s="135">
        <v>55</v>
      </c>
      <c r="B61" s="93"/>
      <c r="C61" s="93"/>
      <c r="D61" s="94"/>
      <c r="E61" s="450"/>
      <c r="F61" s="159"/>
      <c r="G61" s="159"/>
      <c r="H61" s="94"/>
      <c r="I61" s="94"/>
      <c r="J61" s="95"/>
      <c r="K61" s="138"/>
      <c r="L61" s="160"/>
      <c r="M61" s="161">
        <f t="shared" si="3"/>
        <v>999</v>
      </c>
      <c r="N61" s="160"/>
      <c r="O61" s="94"/>
      <c r="P61" s="445"/>
      <c r="Q61" s="163">
        <f t="shared" si="4"/>
        <v>999</v>
      </c>
      <c r="R61" s="95"/>
    </row>
    <row r="62" spans="1:18" s="12" customFormat="1" ht="18.75" customHeight="1">
      <c r="A62" s="135">
        <v>56</v>
      </c>
      <c r="B62" s="93"/>
      <c r="C62" s="93"/>
      <c r="D62" s="94"/>
      <c r="E62" s="450"/>
      <c r="F62" s="159"/>
      <c r="G62" s="159"/>
      <c r="H62" s="94"/>
      <c r="I62" s="94"/>
      <c r="J62" s="95"/>
      <c r="K62" s="138"/>
      <c r="L62" s="160"/>
      <c r="M62" s="161">
        <f t="shared" si="3"/>
        <v>999</v>
      </c>
      <c r="N62" s="160"/>
      <c r="O62" s="94"/>
      <c r="P62" s="445"/>
      <c r="Q62" s="163">
        <f t="shared" si="4"/>
        <v>999</v>
      </c>
      <c r="R62" s="95"/>
    </row>
    <row r="63" spans="1:18" s="12" customFormat="1" ht="18.75" customHeight="1">
      <c r="A63" s="135">
        <v>57</v>
      </c>
      <c r="B63" s="93"/>
      <c r="C63" s="93"/>
      <c r="D63" s="94"/>
      <c r="E63" s="450"/>
      <c r="F63" s="159"/>
      <c r="G63" s="159"/>
      <c r="H63" s="94"/>
      <c r="I63" s="94"/>
      <c r="J63" s="95"/>
      <c r="K63" s="138"/>
      <c r="L63" s="160"/>
      <c r="M63" s="161">
        <f t="shared" si="3"/>
        <v>999</v>
      </c>
      <c r="N63" s="160"/>
      <c r="O63" s="94"/>
      <c r="P63" s="445"/>
      <c r="Q63" s="163">
        <f t="shared" si="4"/>
        <v>999</v>
      </c>
      <c r="R63" s="95"/>
    </row>
    <row r="64" spans="1:18" s="12" customFormat="1" ht="18.75" customHeight="1">
      <c r="A64" s="135">
        <v>58</v>
      </c>
      <c r="B64" s="93"/>
      <c r="C64" s="93"/>
      <c r="D64" s="94"/>
      <c r="E64" s="450"/>
      <c r="F64" s="159"/>
      <c r="G64" s="159"/>
      <c r="H64" s="94"/>
      <c r="I64" s="94"/>
      <c r="J64" s="95"/>
      <c r="K64" s="138"/>
      <c r="L64" s="160"/>
      <c r="M64" s="161">
        <f t="shared" si="3"/>
        <v>999</v>
      </c>
      <c r="N64" s="160"/>
      <c r="O64" s="94"/>
      <c r="P64" s="445"/>
      <c r="Q64" s="163">
        <f t="shared" si="4"/>
        <v>999</v>
      </c>
      <c r="R64" s="95"/>
    </row>
    <row r="65" spans="1:18" s="12" customFormat="1" ht="18.75" customHeight="1">
      <c r="A65" s="135">
        <v>59</v>
      </c>
      <c r="B65" s="93"/>
      <c r="C65" s="93"/>
      <c r="D65" s="94"/>
      <c r="E65" s="450"/>
      <c r="F65" s="159"/>
      <c r="G65" s="159"/>
      <c r="H65" s="94"/>
      <c r="I65" s="94"/>
      <c r="J65" s="95"/>
      <c r="K65" s="138"/>
      <c r="L65" s="160"/>
      <c r="M65" s="161">
        <f t="shared" si="3"/>
        <v>999</v>
      </c>
      <c r="N65" s="160"/>
      <c r="O65" s="94"/>
      <c r="P65" s="445"/>
      <c r="Q65" s="163">
        <f t="shared" si="4"/>
        <v>999</v>
      </c>
      <c r="R65" s="95"/>
    </row>
    <row r="66" spans="1:18" s="12" customFormat="1" ht="18.75" customHeight="1">
      <c r="A66" s="135">
        <v>60</v>
      </c>
      <c r="B66" s="93"/>
      <c r="C66" s="93"/>
      <c r="D66" s="94"/>
      <c r="E66" s="450"/>
      <c r="F66" s="159"/>
      <c r="G66" s="159"/>
      <c r="H66" s="94"/>
      <c r="I66" s="94"/>
      <c r="J66" s="95"/>
      <c r="K66" s="138"/>
      <c r="L66" s="160"/>
      <c r="M66" s="161">
        <f t="shared" si="3"/>
        <v>999</v>
      </c>
      <c r="N66" s="160"/>
      <c r="O66" s="94"/>
      <c r="P66" s="445"/>
      <c r="Q66" s="163">
        <f t="shared" si="4"/>
        <v>999</v>
      </c>
      <c r="R66" s="95"/>
    </row>
    <row r="67" spans="1:18" s="12" customFormat="1" ht="18.75" customHeight="1">
      <c r="A67" s="135">
        <v>61</v>
      </c>
      <c r="B67" s="93"/>
      <c r="C67" s="93"/>
      <c r="D67" s="94"/>
      <c r="E67" s="450"/>
      <c r="F67" s="159"/>
      <c r="G67" s="159"/>
      <c r="H67" s="94"/>
      <c r="I67" s="94"/>
      <c r="J67" s="95"/>
      <c r="K67" s="138"/>
      <c r="L67" s="160"/>
      <c r="M67" s="161">
        <f t="shared" si="3"/>
        <v>999</v>
      </c>
      <c r="N67" s="160"/>
      <c r="O67" s="94"/>
      <c r="P67" s="445"/>
      <c r="Q67" s="163">
        <f t="shared" si="4"/>
        <v>999</v>
      </c>
      <c r="R67" s="95"/>
    </row>
    <row r="68" spans="1:18" s="12" customFormat="1" ht="18.75" customHeight="1">
      <c r="A68" s="135">
        <v>62</v>
      </c>
      <c r="B68" s="93"/>
      <c r="C68" s="93"/>
      <c r="D68" s="94"/>
      <c r="E68" s="450"/>
      <c r="F68" s="159"/>
      <c r="G68" s="159"/>
      <c r="H68" s="94"/>
      <c r="I68" s="94"/>
      <c r="J68" s="95"/>
      <c r="K68" s="138"/>
      <c r="L68" s="160"/>
      <c r="M68" s="161">
        <f t="shared" si="3"/>
        <v>999</v>
      </c>
      <c r="N68" s="160"/>
      <c r="O68" s="94"/>
      <c r="P68" s="445"/>
      <c r="Q68" s="163">
        <f t="shared" si="4"/>
        <v>999</v>
      </c>
      <c r="R68" s="95"/>
    </row>
    <row r="69" spans="1:18" s="12" customFormat="1" ht="18.75" customHeight="1">
      <c r="A69" s="135">
        <v>63</v>
      </c>
      <c r="B69" s="93"/>
      <c r="C69" s="93"/>
      <c r="D69" s="94"/>
      <c r="E69" s="450"/>
      <c r="F69" s="159"/>
      <c r="G69" s="159"/>
      <c r="H69" s="94"/>
      <c r="I69" s="94"/>
      <c r="J69" s="95"/>
      <c r="K69" s="138"/>
      <c r="L69" s="160"/>
      <c r="M69" s="161">
        <f t="shared" si="3"/>
        <v>999</v>
      </c>
      <c r="N69" s="160"/>
      <c r="O69" s="94"/>
      <c r="P69" s="445"/>
      <c r="Q69" s="163">
        <f t="shared" si="4"/>
        <v>999</v>
      </c>
      <c r="R69" s="95"/>
    </row>
    <row r="70" spans="1:18" s="12" customFormat="1" ht="18.75" customHeight="1">
      <c r="A70" s="135">
        <v>64</v>
      </c>
      <c r="B70" s="93"/>
      <c r="C70" s="93"/>
      <c r="D70" s="94"/>
      <c r="E70" s="450"/>
      <c r="F70" s="159"/>
      <c r="G70" s="159"/>
      <c r="H70" s="94"/>
      <c r="I70" s="94"/>
      <c r="J70" s="95"/>
      <c r="K70" s="138"/>
      <c r="L70" s="160"/>
      <c r="M70" s="161">
        <f t="shared" si="3"/>
        <v>999</v>
      </c>
      <c r="N70" s="160"/>
      <c r="O70" s="94"/>
      <c r="P70" s="445"/>
      <c r="Q70" s="163">
        <f t="shared" si="4"/>
        <v>999</v>
      </c>
      <c r="R70" s="95"/>
    </row>
    <row r="71" spans="1:18" s="12" customFormat="1" ht="18.75" customHeight="1">
      <c r="A71" s="135">
        <v>65</v>
      </c>
      <c r="B71" s="93"/>
      <c r="C71" s="93"/>
      <c r="D71" s="94"/>
      <c r="E71" s="450"/>
      <c r="F71" s="159"/>
      <c r="G71" s="159"/>
      <c r="H71" s="94"/>
      <c r="I71" s="94"/>
      <c r="J71" s="95"/>
      <c r="K71" s="138"/>
      <c r="L71" s="160"/>
      <c r="M71" s="161">
        <f aca="true" t="shared" si="5" ref="M71:M102">IF(R71="",999,R71)</f>
        <v>999</v>
      </c>
      <c r="N71" s="160"/>
      <c r="O71" s="94"/>
      <c r="P71" s="445"/>
      <c r="Q71" s="163">
        <f aca="true" t="shared" si="6" ref="Q71:Q102">IF(O71="DA",1,IF(O71="WC",2,IF(O71="SE",3,IF(O71="Q",4,IF(O71="LL",5,999)))))</f>
        <v>999</v>
      </c>
      <c r="R71" s="95"/>
    </row>
    <row r="72" spans="1:18" s="12" customFormat="1" ht="18.75" customHeight="1">
      <c r="A72" s="135">
        <v>66</v>
      </c>
      <c r="B72" s="93"/>
      <c r="C72" s="93"/>
      <c r="D72" s="94"/>
      <c r="E72" s="450"/>
      <c r="F72" s="159"/>
      <c r="G72" s="159"/>
      <c r="H72" s="94"/>
      <c r="I72" s="94"/>
      <c r="J72" s="95"/>
      <c r="K72" s="138"/>
      <c r="L72" s="160"/>
      <c r="M72" s="161">
        <f t="shared" si="5"/>
        <v>999</v>
      </c>
      <c r="N72" s="160"/>
      <c r="O72" s="94"/>
      <c r="P72" s="445"/>
      <c r="Q72" s="163">
        <f t="shared" si="6"/>
        <v>999</v>
      </c>
      <c r="R72" s="95"/>
    </row>
    <row r="73" spans="1:18" s="12" customFormat="1" ht="18.75" customHeight="1">
      <c r="A73" s="135">
        <v>67</v>
      </c>
      <c r="B73" s="93"/>
      <c r="C73" s="93"/>
      <c r="D73" s="94"/>
      <c r="E73" s="450"/>
      <c r="F73" s="159"/>
      <c r="G73" s="159"/>
      <c r="H73" s="94"/>
      <c r="I73" s="94"/>
      <c r="J73" s="95"/>
      <c r="K73" s="138"/>
      <c r="L73" s="160"/>
      <c r="M73" s="161">
        <f t="shared" si="5"/>
        <v>999</v>
      </c>
      <c r="N73" s="160"/>
      <c r="O73" s="94"/>
      <c r="P73" s="445"/>
      <c r="Q73" s="163">
        <f t="shared" si="6"/>
        <v>999</v>
      </c>
      <c r="R73" s="95"/>
    </row>
    <row r="74" spans="1:18" s="12" customFormat="1" ht="18.75" customHeight="1">
      <c r="A74" s="135">
        <v>68</v>
      </c>
      <c r="B74" s="93"/>
      <c r="C74" s="93"/>
      <c r="D74" s="94"/>
      <c r="E74" s="450"/>
      <c r="F74" s="159"/>
      <c r="G74" s="159"/>
      <c r="H74" s="94"/>
      <c r="I74" s="94"/>
      <c r="J74" s="95"/>
      <c r="K74" s="138"/>
      <c r="L74" s="160"/>
      <c r="M74" s="161">
        <f t="shared" si="5"/>
        <v>999</v>
      </c>
      <c r="N74" s="160"/>
      <c r="O74" s="94"/>
      <c r="P74" s="445"/>
      <c r="Q74" s="163">
        <f t="shared" si="6"/>
        <v>999</v>
      </c>
      <c r="R74" s="95"/>
    </row>
    <row r="75" spans="1:18" s="12" customFormat="1" ht="18.75" customHeight="1">
      <c r="A75" s="135">
        <v>69</v>
      </c>
      <c r="B75" s="93"/>
      <c r="C75" s="93"/>
      <c r="D75" s="94"/>
      <c r="E75" s="450"/>
      <c r="F75" s="159"/>
      <c r="G75" s="159"/>
      <c r="H75" s="94"/>
      <c r="I75" s="94"/>
      <c r="J75" s="95"/>
      <c r="K75" s="138"/>
      <c r="L75" s="160"/>
      <c r="M75" s="161">
        <f t="shared" si="5"/>
        <v>999</v>
      </c>
      <c r="N75" s="160"/>
      <c r="O75" s="94"/>
      <c r="P75" s="445"/>
      <c r="Q75" s="163">
        <f t="shared" si="6"/>
        <v>999</v>
      </c>
      <c r="R75" s="95"/>
    </row>
    <row r="76" spans="1:18" s="12" customFormat="1" ht="18.75" customHeight="1">
      <c r="A76" s="135">
        <v>70</v>
      </c>
      <c r="B76" s="93"/>
      <c r="C76" s="93"/>
      <c r="D76" s="94"/>
      <c r="E76" s="450"/>
      <c r="F76" s="159"/>
      <c r="G76" s="159"/>
      <c r="H76" s="94"/>
      <c r="I76" s="94"/>
      <c r="J76" s="95"/>
      <c r="K76" s="138"/>
      <c r="L76" s="160"/>
      <c r="M76" s="161">
        <f t="shared" si="5"/>
        <v>999</v>
      </c>
      <c r="N76" s="160"/>
      <c r="O76" s="94"/>
      <c r="P76" s="445"/>
      <c r="Q76" s="163">
        <f t="shared" si="6"/>
        <v>999</v>
      </c>
      <c r="R76" s="95"/>
    </row>
    <row r="77" spans="1:18" s="12" customFormat="1" ht="18.75" customHeight="1">
      <c r="A77" s="135">
        <v>71</v>
      </c>
      <c r="B77" s="93"/>
      <c r="C77" s="93"/>
      <c r="D77" s="94"/>
      <c r="E77" s="450"/>
      <c r="F77" s="159"/>
      <c r="G77" s="159"/>
      <c r="H77" s="94"/>
      <c r="I77" s="94"/>
      <c r="J77" s="95"/>
      <c r="K77" s="138"/>
      <c r="L77" s="160"/>
      <c r="M77" s="161">
        <f t="shared" si="5"/>
        <v>999</v>
      </c>
      <c r="N77" s="160"/>
      <c r="O77" s="94"/>
      <c r="P77" s="445"/>
      <c r="Q77" s="163">
        <f t="shared" si="6"/>
        <v>999</v>
      </c>
      <c r="R77" s="95"/>
    </row>
    <row r="78" spans="1:18" s="12" customFormat="1" ht="18.75" customHeight="1">
      <c r="A78" s="135">
        <v>72</v>
      </c>
      <c r="B78" s="93"/>
      <c r="C78" s="93"/>
      <c r="D78" s="94"/>
      <c r="E78" s="450"/>
      <c r="F78" s="159"/>
      <c r="G78" s="159"/>
      <c r="H78" s="94"/>
      <c r="I78" s="94"/>
      <c r="J78" s="95"/>
      <c r="K78" s="138"/>
      <c r="L78" s="160"/>
      <c r="M78" s="161">
        <f t="shared" si="5"/>
        <v>999</v>
      </c>
      <c r="N78" s="160"/>
      <c r="O78" s="94"/>
      <c r="P78" s="445"/>
      <c r="Q78" s="163">
        <f t="shared" si="6"/>
        <v>999</v>
      </c>
      <c r="R78" s="95"/>
    </row>
    <row r="79" spans="1:18" s="12" customFormat="1" ht="18.75" customHeight="1">
      <c r="A79" s="135">
        <v>73</v>
      </c>
      <c r="B79" s="93"/>
      <c r="C79" s="93"/>
      <c r="D79" s="94"/>
      <c r="E79" s="450"/>
      <c r="F79" s="159"/>
      <c r="G79" s="159"/>
      <c r="H79" s="94"/>
      <c r="I79" s="94"/>
      <c r="J79" s="95"/>
      <c r="K79" s="138"/>
      <c r="L79" s="160"/>
      <c r="M79" s="161">
        <f t="shared" si="5"/>
        <v>999</v>
      </c>
      <c r="N79" s="160"/>
      <c r="O79" s="94"/>
      <c r="P79" s="445"/>
      <c r="Q79" s="163">
        <f t="shared" si="6"/>
        <v>999</v>
      </c>
      <c r="R79" s="95"/>
    </row>
    <row r="80" spans="1:18" s="12" customFormat="1" ht="18.75" customHeight="1">
      <c r="A80" s="135">
        <v>74</v>
      </c>
      <c r="B80" s="93"/>
      <c r="C80" s="93"/>
      <c r="D80" s="94"/>
      <c r="E80" s="450"/>
      <c r="F80" s="159"/>
      <c r="G80" s="159"/>
      <c r="H80" s="94"/>
      <c r="I80" s="94"/>
      <c r="J80" s="95"/>
      <c r="K80" s="138"/>
      <c r="L80" s="160"/>
      <c r="M80" s="161">
        <f t="shared" si="5"/>
        <v>999</v>
      </c>
      <c r="N80" s="160"/>
      <c r="O80" s="94"/>
      <c r="P80" s="445"/>
      <c r="Q80" s="163">
        <f t="shared" si="6"/>
        <v>999</v>
      </c>
      <c r="R80" s="95"/>
    </row>
    <row r="81" spans="1:18" s="12" customFormat="1" ht="18.75" customHeight="1">
      <c r="A81" s="135">
        <v>75</v>
      </c>
      <c r="B81" s="93"/>
      <c r="C81" s="93"/>
      <c r="D81" s="94"/>
      <c r="E81" s="450"/>
      <c r="F81" s="159"/>
      <c r="G81" s="159"/>
      <c r="H81" s="94"/>
      <c r="I81" s="94"/>
      <c r="J81" s="95"/>
      <c r="K81" s="138"/>
      <c r="L81" s="160"/>
      <c r="M81" s="161">
        <f t="shared" si="5"/>
        <v>999</v>
      </c>
      <c r="N81" s="160"/>
      <c r="O81" s="94"/>
      <c r="P81" s="445"/>
      <c r="Q81" s="163">
        <f t="shared" si="6"/>
        <v>999</v>
      </c>
      <c r="R81" s="95"/>
    </row>
    <row r="82" spans="1:18" s="12" customFormat="1" ht="18.75" customHeight="1">
      <c r="A82" s="135">
        <v>76</v>
      </c>
      <c r="B82" s="93"/>
      <c r="C82" s="93"/>
      <c r="D82" s="94"/>
      <c r="E82" s="450"/>
      <c r="F82" s="159"/>
      <c r="G82" s="159"/>
      <c r="H82" s="94"/>
      <c r="I82" s="94"/>
      <c r="J82" s="95"/>
      <c r="K82" s="138"/>
      <c r="L82" s="160"/>
      <c r="M82" s="161">
        <f t="shared" si="5"/>
        <v>999</v>
      </c>
      <c r="N82" s="160"/>
      <c r="O82" s="94"/>
      <c r="P82" s="445"/>
      <c r="Q82" s="163">
        <f t="shared" si="6"/>
        <v>999</v>
      </c>
      <c r="R82" s="95"/>
    </row>
    <row r="83" spans="1:18" s="12" customFormat="1" ht="18.75" customHeight="1">
      <c r="A83" s="135">
        <v>77</v>
      </c>
      <c r="B83" s="93"/>
      <c r="C83" s="93"/>
      <c r="D83" s="94"/>
      <c r="E83" s="450"/>
      <c r="F83" s="159"/>
      <c r="G83" s="159"/>
      <c r="H83" s="94"/>
      <c r="I83" s="94"/>
      <c r="J83" s="95"/>
      <c r="K83" s="138"/>
      <c r="L83" s="160"/>
      <c r="M83" s="161">
        <f t="shared" si="5"/>
        <v>999</v>
      </c>
      <c r="N83" s="160"/>
      <c r="O83" s="94"/>
      <c r="P83" s="445"/>
      <c r="Q83" s="163">
        <f t="shared" si="6"/>
        <v>999</v>
      </c>
      <c r="R83" s="95"/>
    </row>
    <row r="84" spans="1:18" s="12" customFormat="1" ht="18.75" customHeight="1">
      <c r="A84" s="135">
        <v>78</v>
      </c>
      <c r="B84" s="93"/>
      <c r="C84" s="93"/>
      <c r="D84" s="94"/>
      <c r="E84" s="450"/>
      <c r="F84" s="159"/>
      <c r="G84" s="159"/>
      <c r="H84" s="94"/>
      <c r="I84" s="94"/>
      <c r="J84" s="95"/>
      <c r="K84" s="138"/>
      <c r="L84" s="160"/>
      <c r="M84" s="161">
        <f t="shared" si="5"/>
        <v>999</v>
      </c>
      <c r="N84" s="160"/>
      <c r="O84" s="94"/>
      <c r="P84" s="445"/>
      <c r="Q84" s="163">
        <f t="shared" si="6"/>
        <v>999</v>
      </c>
      <c r="R84" s="95"/>
    </row>
    <row r="85" spans="1:18" s="12" customFormat="1" ht="18.75" customHeight="1">
      <c r="A85" s="135">
        <v>79</v>
      </c>
      <c r="B85" s="93"/>
      <c r="C85" s="93"/>
      <c r="D85" s="94"/>
      <c r="E85" s="450"/>
      <c r="F85" s="159"/>
      <c r="G85" s="159"/>
      <c r="H85" s="94"/>
      <c r="I85" s="94"/>
      <c r="J85" s="95"/>
      <c r="K85" s="138"/>
      <c r="L85" s="160"/>
      <c r="M85" s="161">
        <f t="shared" si="5"/>
        <v>999</v>
      </c>
      <c r="N85" s="160"/>
      <c r="O85" s="94"/>
      <c r="P85" s="445"/>
      <c r="Q85" s="163">
        <f t="shared" si="6"/>
        <v>999</v>
      </c>
      <c r="R85" s="95"/>
    </row>
    <row r="86" spans="1:18" s="12" customFormat="1" ht="18.75" customHeight="1">
      <c r="A86" s="135">
        <v>80</v>
      </c>
      <c r="B86" s="93"/>
      <c r="C86" s="93"/>
      <c r="D86" s="94"/>
      <c r="E86" s="450"/>
      <c r="F86" s="159"/>
      <c r="G86" s="159"/>
      <c r="H86" s="94"/>
      <c r="I86" s="94"/>
      <c r="J86" s="95"/>
      <c r="K86" s="138"/>
      <c r="L86" s="160"/>
      <c r="M86" s="161">
        <f t="shared" si="5"/>
        <v>999</v>
      </c>
      <c r="N86" s="160"/>
      <c r="O86" s="94"/>
      <c r="P86" s="445"/>
      <c r="Q86" s="163">
        <f t="shared" si="6"/>
        <v>999</v>
      </c>
      <c r="R86" s="95"/>
    </row>
    <row r="87" spans="1:18" s="12" customFormat="1" ht="18.75" customHeight="1">
      <c r="A87" s="135">
        <v>81</v>
      </c>
      <c r="B87" s="93"/>
      <c r="C87" s="93"/>
      <c r="D87" s="94"/>
      <c r="E87" s="450"/>
      <c r="F87" s="159"/>
      <c r="G87" s="159"/>
      <c r="H87" s="94"/>
      <c r="I87" s="94"/>
      <c r="J87" s="95"/>
      <c r="K87" s="138"/>
      <c r="L87" s="160"/>
      <c r="M87" s="161">
        <f t="shared" si="5"/>
        <v>999</v>
      </c>
      <c r="N87" s="160"/>
      <c r="O87" s="94"/>
      <c r="P87" s="445"/>
      <c r="Q87" s="163">
        <f t="shared" si="6"/>
        <v>999</v>
      </c>
      <c r="R87" s="95"/>
    </row>
    <row r="88" spans="1:18" s="12" customFormat="1" ht="18.75" customHeight="1">
      <c r="A88" s="135">
        <v>82</v>
      </c>
      <c r="B88" s="93"/>
      <c r="C88" s="93"/>
      <c r="D88" s="94"/>
      <c r="E88" s="450"/>
      <c r="F88" s="159"/>
      <c r="G88" s="159"/>
      <c r="H88" s="94"/>
      <c r="I88" s="94"/>
      <c r="J88" s="95"/>
      <c r="K88" s="138"/>
      <c r="L88" s="160"/>
      <c r="M88" s="161">
        <f t="shared" si="5"/>
        <v>999</v>
      </c>
      <c r="N88" s="160"/>
      <c r="O88" s="94"/>
      <c r="P88" s="445"/>
      <c r="Q88" s="163">
        <f t="shared" si="6"/>
        <v>999</v>
      </c>
      <c r="R88" s="95"/>
    </row>
    <row r="89" spans="1:18" s="12" customFormat="1" ht="18.75" customHeight="1">
      <c r="A89" s="135">
        <v>83</v>
      </c>
      <c r="B89" s="93"/>
      <c r="C89" s="93"/>
      <c r="D89" s="94"/>
      <c r="E89" s="450"/>
      <c r="F89" s="159"/>
      <c r="G89" s="159"/>
      <c r="H89" s="94"/>
      <c r="I89" s="94"/>
      <c r="J89" s="95"/>
      <c r="K89" s="138"/>
      <c r="L89" s="160"/>
      <c r="M89" s="161">
        <f t="shared" si="5"/>
        <v>999</v>
      </c>
      <c r="N89" s="160"/>
      <c r="O89" s="94"/>
      <c r="P89" s="445"/>
      <c r="Q89" s="163">
        <f t="shared" si="6"/>
        <v>999</v>
      </c>
      <c r="R89" s="95"/>
    </row>
    <row r="90" spans="1:18" s="12" customFormat="1" ht="18.75" customHeight="1">
      <c r="A90" s="135">
        <v>84</v>
      </c>
      <c r="B90" s="93"/>
      <c r="C90" s="93"/>
      <c r="D90" s="94"/>
      <c r="E90" s="450"/>
      <c r="F90" s="159"/>
      <c r="G90" s="159"/>
      <c r="H90" s="94"/>
      <c r="I90" s="94"/>
      <c r="J90" s="95"/>
      <c r="K90" s="138"/>
      <c r="L90" s="160"/>
      <c r="M90" s="161">
        <f t="shared" si="5"/>
        <v>999</v>
      </c>
      <c r="N90" s="160"/>
      <c r="O90" s="94"/>
      <c r="P90" s="445"/>
      <c r="Q90" s="163">
        <f t="shared" si="6"/>
        <v>999</v>
      </c>
      <c r="R90" s="95"/>
    </row>
    <row r="91" spans="1:18" s="12" customFormat="1" ht="18.75" customHeight="1">
      <c r="A91" s="135">
        <v>85</v>
      </c>
      <c r="B91" s="93"/>
      <c r="C91" s="93"/>
      <c r="D91" s="94"/>
      <c r="E91" s="450"/>
      <c r="F91" s="159"/>
      <c r="G91" s="159"/>
      <c r="H91" s="94"/>
      <c r="I91" s="94"/>
      <c r="J91" s="95"/>
      <c r="K91" s="138"/>
      <c r="L91" s="160"/>
      <c r="M91" s="161">
        <f t="shared" si="5"/>
        <v>999</v>
      </c>
      <c r="N91" s="160"/>
      <c r="O91" s="94"/>
      <c r="P91" s="445"/>
      <c r="Q91" s="163">
        <f t="shared" si="6"/>
        <v>999</v>
      </c>
      <c r="R91" s="95"/>
    </row>
    <row r="92" spans="1:18" s="12" customFormat="1" ht="18.75" customHeight="1">
      <c r="A92" s="135">
        <v>86</v>
      </c>
      <c r="B92" s="93"/>
      <c r="C92" s="93"/>
      <c r="D92" s="94"/>
      <c r="E92" s="450"/>
      <c r="F92" s="159"/>
      <c r="G92" s="159"/>
      <c r="H92" s="94"/>
      <c r="I92" s="94"/>
      <c r="J92" s="95"/>
      <c r="K92" s="138"/>
      <c r="L92" s="160"/>
      <c r="M92" s="161">
        <f t="shared" si="5"/>
        <v>999</v>
      </c>
      <c r="N92" s="160"/>
      <c r="O92" s="94"/>
      <c r="P92" s="445"/>
      <c r="Q92" s="163">
        <f t="shared" si="6"/>
        <v>999</v>
      </c>
      <c r="R92" s="95"/>
    </row>
    <row r="93" spans="1:18" s="12" customFormat="1" ht="18.75" customHeight="1">
      <c r="A93" s="135">
        <v>87</v>
      </c>
      <c r="B93" s="93"/>
      <c r="C93" s="93"/>
      <c r="D93" s="94"/>
      <c r="E93" s="450"/>
      <c r="F93" s="159"/>
      <c r="G93" s="159"/>
      <c r="H93" s="94"/>
      <c r="I93" s="94"/>
      <c r="J93" s="95"/>
      <c r="K93" s="138"/>
      <c r="L93" s="160"/>
      <c r="M93" s="161">
        <f t="shared" si="5"/>
        <v>999</v>
      </c>
      <c r="N93" s="160"/>
      <c r="O93" s="94"/>
      <c r="P93" s="445"/>
      <c r="Q93" s="163">
        <f t="shared" si="6"/>
        <v>999</v>
      </c>
      <c r="R93" s="95"/>
    </row>
    <row r="94" spans="1:18" s="12" customFormat="1" ht="18.75" customHeight="1">
      <c r="A94" s="135">
        <v>88</v>
      </c>
      <c r="B94" s="93"/>
      <c r="C94" s="93"/>
      <c r="D94" s="94"/>
      <c r="E94" s="450"/>
      <c r="F94" s="159"/>
      <c r="G94" s="159"/>
      <c r="H94" s="94"/>
      <c r="I94" s="94"/>
      <c r="J94" s="95"/>
      <c r="K94" s="138"/>
      <c r="L94" s="160"/>
      <c r="M94" s="161">
        <f t="shared" si="5"/>
        <v>999</v>
      </c>
      <c r="N94" s="160"/>
      <c r="O94" s="94"/>
      <c r="P94" s="445"/>
      <c r="Q94" s="163">
        <f t="shared" si="6"/>
        <v>999</v>
      </c>
      <c r="R94" s="95"/>
    </row>
    <row r="95" spans="1:18" s="12" customFormat="1" ht="18.75" customHeight="1">
      <c r="A95" s="135">
        <v>89</v>
      </c>
      <c r="B95" s="93"/>
      <c r="C95" s="93"/>
      <c r="D95" s="94"/>
      <c r="E95" s="450"/>
      <c r="F95" s="159"/>
      <c r="G95" s="159"/>
      <c r="H95" s="94"/>
      <c r="I95" s="94"/>
      <c r="J95" s="95"/>
      <c r="K95" s="138"/>
      <c r="L95" s="160"/>
      <c r="M95" s="161">
        <f t="shared" si="5"/>
        <v>999</v>
      </c>
      <c r="N95" s="160"/>
      <c r="O95" s="94"/>
      <c r="P95" s="445"/>
      <c r="Q95" s="163">
        <f t="shared" si="6"/>
        <v>999</v>
      </c>
      <c r="R95" s="95"/>
    </row>
    <row r="96" spans="1:18" s="12" customFormat="1" ht="18.75" customHeight="1">
      <c r="A96" s="135">
        <v>90</v>
      </c>
      <c r="B96" s="93"/>
      <c r="C96" s="93"/>
      <c r="D96" s="94"/>
      <c r="E96" s="450"/>
      <c r="F96" s="159"/>
      <c r="G96" s="159"/>
      <c r="H96" s="94"/>
      <c r="I96" s="94"/>
      <c r="J96" s="95"/>
      <c r="K96" s="138"/>
      <c r="L96" s="160"/>
      <c r="M96" s="161">
        <f t="shared" si="5"/>
        <v>999</v>
      </c>
      <c r="N96" s="160"/>
      <c r="O96" s="94"/>
      <c r="P96" s="445"/>
      <c r="Q96" s="163">
        <f t="shared" si="6"/>
        <v>999</v>
      </c>
      <c r="R96" s="95"/>
    </row>
    <row r="97" spans="1:18" s="12" customFormat="1" ht="18.75" customHeight="1">
      <c r="A97" s="135">
        <v>91</v>
      </c>
      <c r="B97" s="93"/>
      <c r="C97" s="93"/>
      <c r="D97" s="94"/>
      <c r="E97" s="450"/>
      <c r="F97" s="159"/>
      <c r="G97" s="159"/>
      <c r="H97" s="94"/>
      <c r="I97" s="94"/>
      <c r="J97" s="95"/>
      <c r="K97" s="138"/>
      <c r="L97" s="160"/>
      <c r="M97" s="161">
        <f t="shared" si="5"/>
        <v>999</v>
      </c>
      <c r="N97" s="160"/>
      <c r="O97" s="94"/>
      <c r="P97" s="445"/>
      <c r="Q97" s="163">
        <f t="shared" si="6"/>
        <v>999</v>
      </c>
      <c r="R97" s="95"/>
    </row>
    <row r="98" spans="1:18" s="12" customFormat="1" ht="18.75" customHeight="1">
      <c r="A98" s="135">
        <v>92</v>
      </c>
      <c r="B98" s="93"/>
      <c r="C98" s="93"/>
      <c r="D98" s="94"/>
      <c r="E98" s="450"/>
      <c r="F98" s="159"/>
      <c r="G98" s="159"/>
      <c r="H98" s="94"/>
      <c r="I98" s="94"/>
      <c r="J98" s="95"/>
      <c r="K98" s="138"/>
      <c r="L98" s="160"/>
      <c r="M98" s="161">
        <f t="shared" si="5"/>
        <v>999</v>
      </c>
      <c r="N98" s="160"/>
      <c r="O98" s="94"/>
      <c r="P98" s="445"/>
      <c r="Q98" s="163">
        <f t="shared" si="6"/>
        <v>999</v>
      </c>
      <c r="R98" s="95"/>
    </row>
    <row r="99" spans="1:18" s="12" customFormat="1" ht="18.75" customHeight="1">
      <c r="A99" s="135">
        <v>93</v>
      </c>
      <c r="B99" s="93"/>
      <c r="C99" s="93"/>
      <c r="D99" s="94"/>
      <c r="E99" s="450"/>
      <c r="F99" s="159"/>
      <c r="G99" s="159"/>
      <c r="H99" s="94"/>
      <c r="I99" s="94"/>
      <c r="J99" s="95"/>
      <c r="K99" s="138"/>
      <c r="L99" s="160"/>
      <c r="M99" s="161">
        <f t="shared" si="5"/>
        <v>999</v>
      </c>
      <c r="N99" s="160"/>
      <c r="O99" s="94"/>
      <c r="P99" s="445"/>
      <c r="Q99" s="163">
        <f t="shared" si="6"/>
        <v>999</v>
      </c>
      <c r="R99" s="95"/>
    </row>
    <row r="100" spans="1:18" s="12" customFormat="1" ht="18.75" customHeight="1">
      <c r="A100" s="135">
        <v>94</v>
      </c>
      <c r="B100" s="93"/>
      <c r="C100" s="93"/>
      <c r="D100" s="94"/>
      <c r="E100" s="450"/>
      <c r="F100" s="159"/>
      <c r="G100" s="159"/>
      <c r="H100" s="94"/>
      <c r="I100" s="94"/>
      <c r="J100" s="95"/>
      <c r="K100" s="138"/>
      <c r="L100" s="160"/>
      <c r="M100" s="161">
        <f t="shared" si="5"/>
        <v>999</v>
      </c>
      <c r="N100" s="160"/>
      <c r="O100" s="94"/>
      <c r="P100" s="445"/>
      <c r="Q100" s="163">
        <f t="shared" si="6"/>
        <v>999</v>
      </c>
      <c r="R100" s="95"/>
    </row>
    <row r="101" spans="1:18" s="12" customFormat="1" ht="18.75" customHeight="1">
      <c r="A101" s="135">
        <v>95</v>
      </c>
      <c r="B101" s="93"/>
      <c r="C101" s="93"/>
      <c r="D101" s="94"/>
      <c r="E101" s="450"/>
      <c r="F101" s="159"/>
      <c r="G101" s="159"/>
      <c r="H101" s="94"/>
      <c r="I101" s="94"/>
      <c r="J101" s="95"/>
      <c r="K101" s="138"/>
      <c r="L101" s="160"/>
      <c r="M101" s="161">
        <f t="shared" si="5"/>
        <v>999</v>
      </c>
      <c r="N101" s="160"/>
      <c r="O101" s="94"/>
      <c r="P101" s="445"/>
      <c r="Q101" s="163">
        <f t="shared" si="6"/>
        <v>999</v>
      </c>
      <c r="R101" s="95"/>
    </row>
    <row r="102" spans="1:18" s="12" customFormat="1" ht="18.75" customHeight="1">
      <c r="A102" s="135">
        <v>96</v>
      </c>
      <c r="B102" s="93"/>
      <c r="C102" s="93"/>
      <c r="D102" s="94"/>
      <c r="E102" s="450"/>
      <c r="F102" s="159"/>
      <c r="G102" s="159"/>
      <c r="H102" s="94"/>
      <c r="I102" s="94"/>
      <c r="J102" s="95"/>
      <c r="K102" s="138"/>
      <c r="L102" s="160"/>
      <c r="M102" s="161">
        <f t="shared" si="5"/>
        <v>999</v>
      </c>
      <c r="N102" s="160"/>
      <c r="O102" s="94"/>
      <c r="P102" s="445"/>
      <c r="Q102" s="163">
        <f t="shared" si="6"/>
        <v>999</v>
      </c>
      <c r="R102" s="95"/>
    </row>
    <row r="103" spans="1:18" s="12" customFormat="1" ht="18.75" customHeight="1">
      <c r="A103" s="135">
        <v>97</v>
      </c>
      <c r="B103" s="93"/>
      <c r="C103" s="93"/>
      <c r="D103" s="94"/>
      <c r="E103" s="450"/>
      <c r="F103" s="159"/>
      <c r="G103" s="159"/>
      <c r="H103" s="94"/>
      <c r="I103" s="94"/>
      <c r="J103" s="95"/>
      <c r="K103" s="138"/>
      <c r="L103" s="160"/>
      <c r="M103" s="161">
        <f aca="true" t="shared" si="7" ref="M103:M134">IF(R103="",999,R103)</f>
        <v>999</v>
      </c>
      <c r="N103" s="160"/>
      <c r="O103" s="94"/>
      <c r="P103" s="445"/>
      <c r="Q103" s="163">
        <f aca="true" t="shared" si="8" ref="Q103:Q134">IF(O103="DA",1,IF(O103="WC",2,IF(O103="SE",3,IF(O103="Q",4,IF(O103="LL",5,999)))))</f>
        <v>999</v>
      </c>
      <c r="R103" s="95"/>
    </row>
    <row r="104" spans="1:18" s="12" customFormat="1" ht="18.75" customHeight="1">
      <c r="A104" s="135">
        <v>98</v>
      </c>
      <c r="B104" s="93"/>
      <c r="C104" s="93"/>
      <c r="D104" s="94"/>
      <c r="E104" s="450"/>
      <c r="F104" s="159"/>
      <c r="G104" s="159"/>
      <c r="H104" s="94"/>
      <c r="I104" s="94"/>
      <c r="J104" s="95"/>
      <c r="K104" s="138"/>
      <c r="L104" s="160"/>
      <c r="M104" s="161">
        <f t="shared" si="7"/>
        <v>999</v>
      </c>
      <c r="N104" s="160"/>
      <c r="O104" s="94"/>
      <c r="P104" s="445"/>
      <c r="Q104" s="163">
        <f t="shared" si="8"/>
        <v>999</v>
      </c>
      <c r="R104" s="95"/>
    </row>
    <row r="105" spans="1:18" s="12" customFormat="1" ht="18.75" customHeight="1">
      <c r="A105" s="135">
        <v>99</v>
      </c>
      <c r="B105" s="93"/>
      <c r="C105" s="93"/>
      <c r="D105" s="94"/>
      <c r="E105" s="450"/>
      <c r="F105" s="159"/>
      <c r="G105" s="159"/>
      <c r="H105" s="94"/>
      <c r="I105" s="94"/>
      <c r="J105" s="95"/>
      <c r="K105" s="138"/>
      <c r="L105" s="160"/>
      <c r="M105" s="161">
        <f t="shared" si="7"/>
        <v>999</v>
      </c>
      <c r="N105" s="160"/>
      <c r="O105" s="94"/>
      <c r="P105" s="445"/>
      <c r="Q105" s="163">
        <f t="shared" si="8"/>
        <v>999</v>
      </c>
      <c r="R105" s="95"/>
    </row>
    <row r="106" spans="1:18" s="12" customFormat="1" ht="18.75" customHeight="1">
      <c r="A106" s="135">
        <v>100</v>
      </c>
      <c r="B106" s="93"/>
      <c r="C106" s="93"/>
      <c r="D106" s="94"/>
      <c r="E106" s="450"/>
      <c r="F106" s="159"/>
      <c r="G106" s="159"/>
      <c r="H106" s="94"/>
      <c r="I106" s="94"/>
      <c r="J106" s="95"/>
      <c r="K106" s="138"/>
      <c r="L106" s="160"/>
      <c r="M106" s="161">
        <f t="shared" si="7"/>
        <v>999</v>
      </c>
      <c r="N106" s="160"/>
      <c r="O106" s="94"/>
      <c r="P106" s="445"/>
      <c r="Q106" s="163">
        <f t="shared" si="8"/>
        <v>999</v>
      </c>
      <c r="R106" s="95"/>
    </row>
    <row r="107" spans="1:18" s="12" customFormat="1" ht="18.75" customHeight="1">
      <c r="A107" s="135">
        <v>101</v>
      </c>
      <c r="B107" s="93"/>
      <c r="C107" s="93"/>
      <c r="D107" s="94"/>
      <c r="E107" s="450"/>
      <c r="F107" s="159"/>
      <c r="G107" s="159"/>
      <c r="H107" s="94"/>
      <c r="I107" s="94"/>
      <c r="J107" s="95"/>
      <c r="K107" s="138"/>
      <c r="L107" s="160"/>
      <c r="M107" s="161">
        <f t="shared" si="7"/>
        <v>999</v>
      </c>
      <c r="N107" s="160"/>
      <c r="O107" s="94"/>
      <c r="P107" s="445"/>
      <c r="Q107" s="163">
        <f t="shared" si="8"/>
        <v>999</v>
      </c>
      <c r="R107" s="95"/>
    </row>
    <row r="108" spans="1:18" s="12" customFormat="1" ht="18.75" customHeight="1">
      <c r="A108" s="135">
        <v>102</v>
      </c>
      <c r="B108" s="93"/>
      <c r="C108" s="93"/>
      <c r="D108" s="94"/>
      <c r="E108" s="450"/>
      <c r="F108" s="159"/>
      <c r="G108" s="159"/>
      <c r="H108" s="94"/>
      <c r="I108" s="94"/>
      <c r="J108" s="95"/>
      <c r="K108" s="138"/>
      <c r="L108" s="160"/>
      <c r="M108" s="161">
        <f t="shared" si="7"/>
        <v>999</v>
      </c>
      <c r="N108" s="160"/>
      <c r="O108" s="94"/>
      <c r="P108" s="445"/>
      <c r="Q108" s="163">
        <f t="shared" si="8"/>
        <v>999</v>
      </c>
      <c r="R108" s="95"/>
    </row>
    <row r="109" spans="1:18" s="12" customFormat="1" ht="18.75" customHeight="1">
      <c r="A109" s="135">
        <v>103</v>
      </c>
      <c r="B109" s="93"/>
      <c r="C109" s="93"/>
      <c r="D109" s="94"/>
      <c r="E109" s="450"/>
      <c r="F109" s="159"/>
      <c r="G109" s="159"/>
      <c r="H109" s="94"/>
      <c r="I109" s="94"/>
      <c r="J109" s="95"/>
      <c r="K109" s="138"/>
      <c r="L109" s="160"/>
      <c r="M109" s="161">
        <f t="shared" si="7"/>
        <v>999</v>
      </c>
      <c r="N109" s="160"/>
      <c r="O109" s="94"/>
      <c r="P109" s="445"/>
      <c r="Q109" s="163">
        <f t="shared" si="8"/>
        <v>999</v>
      </c>
      <c r="R109" s="95"/>
    </row>
    <row r="110" spans="1:18" s="12" customFormat="1" ht="18.75" customHeight="1">
      <c r="A110" s="135">
        <v>104</v>
      </c>
      <c r="B110" s="93"/>
      <c r="C110" s="93"/>
      <c r="D110" s="94"/>
      <c r="E110" s="450"/>
      <c r="F110" s="159"/>
      <c r="G110" s="159"/>
      <c r="H110" s="94"/>
      <c r="I110" s="94"/>
      <c r="J110" s="95"/>
      <c r="K110" s="138"/>
      <c r="L110" s="160"/>
      <c r="M110" s="161">
        <f t="shared" si="7"/>
        <v>999</v>
      </c>
      <c r="N110" s="160"/>
      <c r="O110" s="94"/>
      <c r="P110" s="445"/>
      <c r="Q110" s="163">
        <f t="shared" si="8"/>
        <v>999</v>
      </c>
      <c r="R110" s="95"/>
    </row>
    <row r="111" spans="1:18" s="12" customFormat="1" ht="18.75" customHeight="1">
      <c r="A111" s="135">
        <v>105</v>
      </c>
      <c r="B111" s="93"/>
      <c r="C111" s="93"/>
      <c r="D111" s="94"/>
      <c r="E111" s="450"/>
      <c r="F111" s="159"/>
      <c r="G111" s="159"/>
      <c r="H111" s="94"/>
      <c r="I111" s="94"/>
      <c r="J111" s="95"/>
      <c r="K111" s="138"/>
      <c r="L111" s="160"/>
      <c r="M111" s="161">
        <f t="shared" si="7"/>
        <v>999</v>
      </c>
      <c r="N111" s="160"/>
      <c r="O111" s="94"/>
      <c r="P111" s="445"/>
      <c r="Q111" s="163">
        <f t="shared" si="8"/>
        <v>999</v>
      </c>
      <c r="R111" s="95"/>
    </row>
    <row r="112" spans="1:18" s="12" customFormat="1" ht="18.75" customHeight="1">
      <c r="A112" s="135">
        <v>106</v>
      </c>
      <c r="B112" s="93"/>
      <c r="C112" s="93"/>
      <c r="D112" s="94"/>
      <c r="E112" s="450"/>
      <c r="F112" s="159"/>
      <c r="G112" s="159"/>
      <c r="H112" s="94"/>
      <c r="I112" s="94"/>
      <c r="J112" s="95"/>
      <c r="K112" s="138"/>
      <c r="L112" s="160"/>
      <c r="M112" s="161">
        <f t="shared" si="7"/>
        <v>999</v>
      </c>
      <c r="N112" s="160"/>
      <c r="O112" s="94"/>
      <c r="P112" s="445"/>
      <c r="Q112" s="163">
        <f t="shared" si="8"/>
        <v>999</v>
      </c>
      <c r="R112" s="95"/>
    </row>
    <row r="113" spans="1:18" s="12" customFormat="1" ht="18.75" customHeight="1">
      <c r="A113" s="135">
        <v>107</v>
      </c>
      <c r="B113" s="93"/>
      <c r="C113" s="93"/>
      <c r="D113" s="94"/>
      <c r="E113" s="450"/>
      <c r="F113" s="159"/>
      <c r="G113" s="159"/>
      <c r="H113" s="94"/>
      <c r="I113" s="94"/>
      <c r="J113" s="95"/>
      <c r="K113" s="138"/>
      <c r="L113" s="160"/>
      <c r="M113" s="161">
        <f t="shared" si="7"/>
        <v>999</v>
      </c>
      <c r="N113" s="160"/>
      <c r="O113" s="94"/>
      <c r="P113" s="445"/>
      <c r="Q113" s="163">
        <f t="shared" si="8"/>
        <v>999</v>
      </c>
      <c r="R113" s="95"/>
    </row>
    <row r="114" spans="1:18" s="12" customFormat="1" ht="18.75" customHeight="1">
      <c r="A114" s="135">
        <v>108</v>
      </c>
      <c r="B114" s="93"/>
      <c r="C114" s="93"/>
      <c r="D114" s="94"/>
      <c r="E114" s="450"/>
      <c r="F114" s="159"/>
      <c r="G114" s="159"/>
      <c r="H114" s="94"/>
      <c r="I114" s="94"/>
      <c r="J114" s="95"/>
      <c r="K114" s="138"/>
      <c r="L114" s="160"/>
      <c r="M114" s="161">
        <f t="shared" si="7"/>
        <v>999</v>
      </c>
      <c r="N114" s="160"/>
      <c r="O114" s="94"/>
      <c r="P114" s="445"/>
      <c r="Q114" s="163">
        <f t="shared" si="8"/>
        <v>999</v>
      </c>
      <c r="R114" s="95"/>
    </row>
    <row r="115" spans="1:18" s="12" customFormat="1" ht="18.75" customHeight="1">
      <c r="A115" s="135">
        <v>109</v>
      </c>
      <c r="B115" s="93"/>
      <c r="C115" s="93"/>
      <c r="D115" s="94"/>
      <c r="E115" s="450"/>
      <c r="F115" s="159"/>
      <c r="G115" s="159"/>
      <c r="H115" s="94"/>
      <c r="I115" s="94"/>
      <c r="J115" s="95"/>
      <c r="K115" s="138"/>
      <c r="L115" s="160"/>
      <c r="M115" s="161">
        <f t="shared" si="7"/>
        <v>999</v>
      </c>
      <c r="N115" s="160"/>
      <c r="O115" s="94"/>
      <c r="P115" s="445"/>
      <c r="Q115" s="163">
        <f t="shared" si="8"/>
        <v>999</v>
      </c>
      <c r="R115" s="95"/>
    </row>
    <row r="116" spans="1:18" s="12" customFormat="1" ht="18.75" customHeight="1">
      <c r="A116" s="135">
        <v>110</v>
      </c>
      <c r="B116" s="93"/>
      <c r="C116" s="93"/>
      <c r="D116" s="94"/>
      <c r="E116" s="450"/>
      <c r="F116" s="159"/>
      <c r="G116" s="159"/>
      <c r="H116" s="94"/>
      <c r="I116" s="94"/>
      <c r="J116" s="95"/>
      <c r="K116" s="138"/>
      <c r="L116" s="160"/>
      <c r="M116" s="161">
        <f t="shared" si="7"/>
        <v>999</v>
      </c>
      <c r="N116" s="160"/>
      <c r="O116" s="94"/>
      <c r="P116" s="445"/>
      <c r="Q116" s="163">
        <f t="shared" si="8"/>
        <v>999</v>
      </c>
      <c r="R116" s="95"/>
    </row>
    <row r="117" spans="1:18" s="12" customFormat="1" ht="18.75" customHeight="1">
      <c r="A117" s="135">
        <v>111</v>
      </c>
      <c r="B117" s="93"/>
      <c r="C117" s="93"/>
      <c r="D117" s="94"/>
      <c r="E117" s="450"/>
      <c r="F117" s="159"/>
      <c r="G117" s="159"/>
      <c r="H117" s="94"/>
      <c r="I117" s="94"/>
      <c r="J117" s="95"/>
      <c r="K117" s="138"/>
      <c r="L117" s="160"/>
      <c r="M117" s="161">
        <f t="shared" si="7"/>
        <v>999</v>
      </c>
      <c r="N117" s="160"/>
      <c r="O117" s="94"/>
      <c r="P117" s="445"/>
      <c r="Q117" s="163">
        <f t="shared" si="8"/>
        <v>999</v>
      </c>
      <c r="R117" s="95"/>
    </row>
    <row r="118" spans="1:18" s="12" customFormat="1" ht="18.75" customHeight="1">
      <c r="A118" s="135">
        <v>112</v>
      </c>
      <c r="B118" s="93"/>
      <c r="C118" s="93"/>
      <c r="D118" s="94"/>
      <c r="E118" s="450"/>
      <c r="F118" s="159"/>
      <c r="G118" s="159"/>
      <c r="H118" s="94"/>
      <c r="I118" s="94"/>
      <c r="J118" s="95"/>
      <c r="K118" s="138"/>
      <c r="L118" s="160"/>
      <c r="M118" s="161">
        <f t="shared" si="7"/>
        <v>999</v>
      </c>
      <c r="N118" s="160"/>
      <c r="O118" s="94"/>
      <c r="P118" s="445"/>
      <c r="Q118" s="163">
        <f t="shared" si="8"/>
        <v>999</v>
      </c>
      <c r="R118" s="95"/>
    </row>
    <row r="119" spans="1:18" s="12" customFormat="1" ht="18.75" customHeight="1">
      <c r="A119" s="135">
        <v>113</v>
      </c>
      <c r="B119" s="93"/>
      <c r="C119" s="93"/>
      <c r="D119" s="94"/>
      <c r="E119" s="450"/>
      <c r="F119" s="159"/>
      <c r="G119" s="159"/>
      <c r="H119" s="94"/>
      <c r="I119" s="94"/>
      <c r="J119" s="95"/>
      <c r="K119" s="138"/>
      <c r="L119" s="160"/>
      <c r="M119" s="161">
        <f t="shared" si="7"/>
        <v>999</v>
      </c>
      <c r="N119" s="160"/>
      <c r="O119" s="94"/>
      <c r="P119" s="445"/>
      <c r="Q119" s="163">
        <f t="shared" si="8"/>
        <v>999</v>
      </c>
      <c r="R119" s="95"/>
    </row>
    <row r="120" spans="1:18" s="12" customFormat="1" ht="18.75" customHeight="1">
      <c r="A120" s="135">
        <v>114</v>
      </c>
      <c r="B120" s="93"/>
      <c r="C120" s="93"/>
      <c r="D120" s="94"/>
      <c r="E120" s="450"/>
      <c r="F120" s="159"/>
      <c r="G120" s="159"/>
      <c r="H120" s="94"/>
      <c r="I120" s="94"/>
      <c r="J120" s="95"/>
      <c r="K120" s="138"/>
      <c r="L120" s="160"/>
      <c r="M120" s="161">
        <f t="shared" si="7"/>
        <v>999</v>
      </c>
      <c r="N120" s="160"/>
      <c r="O120" s="94"/>
      <c r="P120" s="445"/>
      <c r="Q120" s="163">
        <f t="shared" si="8"/>
        <v>999</v>
      </c>
      <c r="R120" s="95"/>
    </row>
    <row r="121" spans="1:18" s="12" customFormat="1" ht="18.75" customHeight="1">
      <c r="A121" s="135">
        <v>115</v>
      </c>
      <c r="B121" s="93"/>
      <c r="C121" s="93"/>
      <c r="D121" s="94"/>
      <c r="E121" s="450"/>
      <c r="F121" s="159"/>
      <c r="G121" s="159"/>
      <c r="H121" s="94"/>
      <c r="I121" s="94"/>
      <c r="J121" s="95"/>
      <c r="K121" s="138"/>
      <c r="L121" s="160"/>
      <c r="M121" s="161">
        <f t="shared" si="7"/>
        <v>999</v>
      </c>
      <c r="N121" s="160"/>
      <c r="O121" s="94"/>
      <c r="P121" s="445"/>
      <c r="Q121" s="163">
        <f t="shared" si="8"/>
        <v>999</v>
      </c>
      <c r="R121" s="95"/>
    </row>
    <row r="122" spans="1:18" s="12" customFormat="1" ht="18.75" customHeight="1">
      <c r="A122" s="135">
        <v>116</v>
      </c>
      <c r="B122" s="93"/>
      <c r="C122" s="93"/>
      <c r="D122" s="94"/>
      <c r="E122" s="450"/>
      <c r="F122" s="159"/>
      <c r="G122" s="159"/>
      <c r="H122" s="94"/>
      <c r="I122" s="94"/>
      <c r="J122" s="95"/>
      <c r="K122" s="138"/>
      <c r="L122" s="160"/>
      <c r="M122" s="161">
        <f t="shared" si="7"/>
        <v>999</v>
      </c>
      <c r="N122" s="160"/>
      <c r="O122" s="94"/>
      <c r="P122" s="445"/>
      <c r="Q122" s="163">
        <f t="shared" si="8"/>
        <v>999</v>
      </c>
      <c r="R122" s="95"/>
    </row>
    <row r="123" spans="1:18" s="12" customFormat="1" ht="18.75" customHeight="1">
      <c r="A123" s="135">
        <v>117</v>
      </c>
      <c r="B123" s="93"/>
      <c r="C123" s="93"/>
      <c r="D123" s="94"/>
      <c r="E123" s="450"/>
      <c r="F123" s="159"/>
      <c r="G123" s="159"/>
      <c r="H123" s="94"/>
      <c r="I123" s="94"/>
      <c r="J123" s="95"/>
      <c r="K123" s="138"/>
      <c r="L123" s="160"/>
      <c r="M123" s="161">
        <f t="shared" si="7"/>
        <v>999</v>
      </c>
      <c r="N123" s="160"/>
      <c r="O123" s="94"/>
      <c r="P123" s="445"/>
      <c r="Q123" s="163">
        <f t="shared" si="8"/>
        <v>999</v>
      </c>
      <c r="R123" s="95"/>
    </row>
    <row r="124" spans="1:18" s="12" customFormat="1" ht="18.75" customHeight="1">
      <c r="A124" s="135">
        <v>118</v>
      </c>
      <c r="B124" s="93"/>
      <c r="C124" s="93"/>
      <c r="D124" s="94"/>
      <c r="E124" s="450"/>
      <c r="F124" s="159"/>
      <c r="G124" s="159"/>
      <c r="H124" s="94"/>
      <c r="I124" s="94"/>
      <c r="J124" s="95"/>
      <c r="K124" s="138"/>
      <c r="L124" s="160"/>
      <c r="M124" s="161">
        <f t="shared" si="7"/>
        <v>999</v>
      </c>
      <c r="N124" s="160"/>
      <c r="O124" s="94"/>
      <c r="P124" s="445"/>
      <c r="Q124" s="163">
        <f t="shared" si="8"/>
        <v>999</v>
      </c>
      <c r="R124" s="95"/>
    </row>
    <row r="125" spans="1:18" s="12" customFormat="1" ht="18.75" customHeight="1">
      <c r="A125" s="135">
        <v>119</v>
      </c>
      <c r="B125" s="93"/>
      <c r="C125" s="93"/>
      <c r="D125" s="94"/>
      <c r="E125" s="450"/>
      <c r="F125" s="159"/>
      <c r="G125" s="159"/>
      <c r="H125" s="94"/>
      <c r="I125" s="94"/>
      <c r="J125" s="95"/>
      <c r="K125" s="138"/>
      <c r="L125" s="160"/>
      <c r="M125" s="161">
        <f t="shared" si="7"/>
        <v>999</v>
      </c>
      <c r="N125" s="160"/>
      <c r="O125" s="94"/>
      <c r="P125" s="445"/>
      <c r="Q125" s="163">
        <f t="shared" si="8"/>
        <v>999</v>
      </c>
      <c r="R125" s="95"/>
    </row>
    <row r="126" spans="1:18" s="12" customFormat="1" ht="18.75" customHeight="1">
      <c r="A126" s="135">
        <v>120</v>
      </c>
      <c r="B126" s="93"/>
      <c r="C126" s="93"/>
      <c r="D126" s="94"/>
      <c r="E126" s="450"/>
      <c r="F126" s="159"/>
      <c r="G126" s="159"/>
      <c r="H126" s="94"/>
      <c r="I126" s="94"/>
      <c r="J126" s="95"/>
      <c r="K126" s="138"/>
      <c r="L126" s="160"/>
      <c r="M126" s="161">
        <f t="shared" si="7"/>
        <v>999</v>
      </c>
      <c r="N126" s="160"/>
      <c r="O126" s="94"/>
      <c r="P126" s="445"/>
      <c r="Q126" s="163">
        <f t="shared" si="8"/>
        <v>999</v>
      </c>
      <c r="R126" s="95"/>
    </row>
    <row r="127" spans="1:18" s="12" customFormat="1" ht="18.75" customHeight="1">
      <c r="A127" s="135">
        <v>121</v>
      </c>
      <c r="B127" s="93"/>
      <c r="C127" s="93"/>
      <c r="D127" s="94"/>
      <c r="E127" s="450"/>
      <c r="F127" s="159"/>
      <c r="G127" s="159"/>
      <c r="H127" s="94"/>
      <c r="I127" s="94"/>
      <c r="J127" s="95"/>
      <c r="K127" s="138"/>
      <c r="L127" s="160"/>
      <c r="M127" s="161">
        <f t="shared" si="7"/>
        <v>999</v>
      </c>
      <c r="N127" s="160"/>
      <c r="O127" s="94"/>
      <c r="P127" s="445"/>
      <c r="Q127" s="163">
        <f t="shared" si="8"/>
        <v>999</v>
      </c>
      <c r="R127" s="95"/>
    </row>
    <row r="128" spans="1:18" s="12" customFormat="1" ht="18.75" customHeight="1">
      <c r="A128" s="135">
        <v>122</v>
      </c>
      <c r="B128" s="93"/>
      <c r="C128" s="93"/>
      <c r="D128" s="94"/>
      <c r="E128" s="450"/>
      <c r="F128" s="159"/>
      <c r="G128" s="159"/>
      <c r="H128" s="94"/>
      <c r="I128" s="94"/>
      <c r="J128" s="95"/>
      <c r="K128" s="138"/>
      <c r="L128" s="160"/>
      <c r="M128" s="161">
        <f t="shared" si="7"/>
        <v>999</v>
      </c>
      <c r="N128" s="160"/>
      <c r="O128" s="94"/>
      <c r="P128" s="445"/>
      <c r="Q128" s="163">
        <f t="shared" si="8"/>
        <v>999</v>
      </c>
      <c r="R128" s="95"/>
    </row>
    <row r="129" spans="1:18" s="12" customFormat="1" ht="18.75" customHeight="1">
      <c r="A129" s="135">
        <v>123</v>
      </c>
      <c r="B129" s="93"/>
      <c r="C129" s="93"/>
      <c r="D129" s="94"/>
      <c r="E129" s="450"/>
      <c r="F129" s="159"/>
      <c r="G129" s="159"/>
      <c r="H129" s="94"/>
      <c r="I129" s="94"/>
      <c r="J129" s="95"/>
      <c r="K129" s="138"/>
      <c r="L129" s="160"/>
      <c r="M129" s="161">
        <f t="shared" si="7"/>
        <v>999</v>
      </c>
      <c r="N129" s="160"/>
      <c r="O129" s="94"/>
      <c r="P129" s="445"/>
      <c r="Q129" s="163">
        <f t="shared" si="8"/>
        <v>999</v>
      </c>
      <c r="R129" s="95"/>
    </row>
    <row r="130" spans="1:18" s="12" customFormat="1" ht="18.75" customHeight="1">
      <c r="A130" s="135">
        <v>124</v>
      </c>
      <c r="B130" s="93"/>
      <c r="C130" s="93"/>
      <c r="D130" s="94"/>
      <c r="E130" s="450"/>
      <c r="F130" s="159"/>
      <c r="G130" s="159"/>
      <c r="H130" s="94"/>
      <c r="I130" s="94"/>
      <c r="J130" s="95"/>
      <c r="K130" s="138"/>
      <c r="L130" s="160"/>
      <c r="M130" s="161">
        <f t="shared" si="7"/>
        <v>999</v>
      </c>
      <c r="N130" s="160"/>
      <c r="O130" s="94"/>
      <c r="P130" s="445"/>
      <c r="Q130" s="163">
        <f t="shared" si="8"/>
        <v>999</v>
      </c>
      <c r="R130" s="95"/>
    </row>
    <row r="131" spans="1:18" s="12" customFormat="1" ht="18.75" customHeight="1">
      <c r="A131" s="135">
        <v>125</v>
      </c>
      <c r="B131" s="93"/>
      <c r="C131" s="93"/>
      <c r="D131" s="94"/>
      <c r="E131" s="450"/>
      <c r="F131" s="159"/>
      <c r="G131" s="159"/>
      <c r="H131" s="94"/>
      <c r="I131" s="94"/>
      <c r="J131" s="95"/>
      <c r="K131" s="138"/>
      <c r="L131" s="160"/>
      <c r="M131" s="161">
        <f t="shared" si="7"/>
        <v>999</v>
      </c>
      <c r="N131" s="160"/>
      <c r="O131" s="94"/>
      <c r="P131" s="445"/>
      <c r="Q131" s="163">
        <f t="shared" si="8"/>
        <v>999</v>
      </c>
      <c r="R131" s="95"/>
    </row>
    <row r="132" spans="1:18" s="12" customFormat="1" ht="18.75" customHeight="1">
      <c r="A132" s="135">
        <v>126</v>
      </c>
      <c r="B132" s="93"/>
      <c r="C132" s="93"/>
      <c r="D132" s="94"/>
      <c r="E132" s="450"/>
      <c r="F132" s="159"/>
      <c r="G132" s="159"/>
      <c r="H132" s="94"/>
      <c r="I132" s="94"/>
      <c r="J132" s="95"/>
      <c r="K132" s="138"/>
      <c r="L132" s="160"/>
      <c r="M132" s="161">
        <f t="shared" si="7"/>
        <v>999</v>
      </c>
      <c r="N132" s="160"/>
      <c r="O132" s="94"/>
      <c r="P132" s="445"/>
      <c r="Q132" s="163">
        <f t="shared" si="8"/>
        <v>999</v>
      </c>
      <c r="R132" s="95"/>
    </row>
    <row r="133" spans="1:18" s="12" customFormat="1" ht="18.75" customHeight="1">
      <c r="A133" s="135">
        <v>127</v>
      </c>
      <c r="B133" s="93"/>
      <c r="C133" s="93"/>
      <c r="D133" s="94"/>
      <c r="E133" s="450"/>
      <c r="F133" s="159"/>
      <c r="G133" s="159"/>
      <c r="H133" s="94"/>
      <c r="I133" s="94"/>
      <c r="J133" s="95"/>
      <c r="K133" s="138"/>
      <c r="L133" s="160"/>
      <c r="M133" s="161">
        <f t="shared" si="7"/>
        <v>999</v>
      </c>
      <c r="N133" s="160"/>
      <c r="O133" s="94"/>
      <c r="P133" s="445"/>
      <c r="Q133" s="163">
        <f t="shared" si="8"/>
        <v>999</v>
      </c>
      <c r="R133" s="95"/>
    </row>
    <row r="134" spans="1:18" s="12" customFormat="1" ht="18.75" customHeight="1">
      <c r="A134" s="135">
        <v>128</v>
      </c>
      <c r="B134" s="93"/>
      <c r="C134" s="93"/>
      <c r="D134" s="94"/>
      <c r="E134" s="450"/>
      <c r="F134" s="159"/>
      <c r="G134" s="159"/>
      <c r="H134" s="94"/>
      <c r="I134" s="94"/>
      <c r="J134" s="95"/>
      <c r="K134" s="138"/>
      <c r="L134" s="160"/>
      <c r="M134" s="161">
        <f t="shared" si="7"/>
        <v>999</v>
      </c>
      <c r="N134" s="160"/>
      <c r="O134" s="94"/>
      <c r="P134" s="445"/>
      <c r="Q134" s="163">
        <f t="shared" si="8"/>
        <v>999</v>
      </c>
      <c r="R134" s="95"/>
    </row>
  </sheetData>
  <mergeCells count="1">
    <mergeCell ref="A5:B5"/>
  </mergeCells>
  <conditionalFormatting sqref="K7:K134">
    <cfRule type="cellIs" priority="1" dxfId="2" operator="equal" stopIfTrue="1">
      <formula>"Z"</formula>
    </cfRule>
  </conditionalFormatting>
  <conditionalFormatting sqref="E7:E22 E38:E134">
    <cfRule type="expression" priority="2" dxfId="0" stopIfTrue="1">
      <formula>OR(B7="",E7="")</formula>
    </cfRule>
    <cfRule type="expression" priority="3" dxfId="1" stopIfTrue="1">
      <formula>YEAR($E7)&gt;$U$4</formula>
    </cfRule>
    <cfRule type="expression" priority="4" dxfId="1"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28">
      <selection activeCell="L68" sqref="L6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65" customWidth="1"/>
    <col min="14" max="14" width="10.7109375" style="0" customWidth="1"/>
    <col min="15" max="15" width="1.7109375" style="164" customWidth="1"/>
    <col min="16" max="16" width="10.7109375" style="0" customWidth="1"/>
    <col min="17" max="17" width="1.7109375" style="165" customWidth="1"/>
    <col min="18" max="18" width="0" style="0" hidden="1" customWidth="1"/>
    <col min="19" max="19" width="8.7109375" style="0" customWidth="1"/>
    <col min="20" max="20" width="9.140625" style="0" hidden="1" customWidth="1"/>
  </cols>
  <sheetData>
    <row r="1" spans="1:17" s="166" customFormat="1" ht="21.75" customHeight="1">
      <c r="A1" s="76" t="str">
        <f>'Week SetUp'!$A$6</f>
        <v>8ο ΠΑΝΕΛΛΑΔΙΚΟ</v>
      </c>
      <c r="B1" s="76"/>
      <c r="C1" s="169"/>
      <c r="D1" s="169"/>
      <c r="E1" s="169"/>
      <c r="F1" s="169"/>
      <c r="G1" s="169"/>
      <c r="H1" s="169"/>
      <c r="I1" s="170"/>
      <c r="J1" s="139" t="s">
        <v>401</v>
      </c>
      <c r="K1" s="139"/>
      <c r="L1" s="77"/>
      <c r="M1" s="170"/>
      <c r="N1" s="170" t="s">
        <v>219</v>
      </c>
      <c r="O1" s="170"/>
      <c r="P1" s="169"/>
      <c r="Q1" s="170"/>
    </row>
    <row r="2" spans="1:17" s="96" customFormat="1" ht="12.75">
      <c r="A2" s="79" t="str">
        <f>'Week SetUp'!$A$8</f>
        <v>OPEN JUNIOR</v>
      </c>
      <c r="B2" s="79"/>
      <c r="C2" s="79"/>
      <c r="D2" s="79"/>
      <c r="E2" s="79"/>
      <c r="F2" s="171"/>
      <c r="G2" s="101"/>
      <c r="H2" s="101"/>
      <c r="I2" s="172"/>
      <c r="J2" s="139" t="s">
        <v>223</v>
      </c>
      <c r="K2" s="139"/>
      <c r="L2" s="139"/>
      <c r="M2" s="172"/>
      <c r="N2" s="101"/>
      <c r="O2" s="172"/>
      <c r="P2" s="101"/>
      <c r="Q2" s="172"/>
    </row>
    <row r="3" spans="1:17" s="20" customFormat="1" ht="11.25" customHeight="1">
      <c r="A3" s="61" t="s">
        <v>11</v>
      </c>
      <c r="B3" s="61"/>
      <c r="C3" s="61"/>
      <c r="D3" s="61"/>
      <c r="E3" s="61"/>
      <c r="F3" s="61" t="s">
        <v>5</v>
      </c>
      <c r="G3" s="61"/>
      <c r="H3" s="61"/>
      <c r="I3" s="174"/>
      <c r="J3" s="61" t="s">
        <v>6</v>
      </c>
      <c r="K3" s="174"/>
      <c r="L3" s="61" t="s">
        <v>17</v>
      </c>
      <c r="M3" s="174"/>
      <c r="N3" s="61"/>
      <c r="O3" s="174"/>
      <c r="P3" s="61"/>
      <c r="Q3" s="62" t="s">
        <v>7</v>
      </c>
    </row>
    <row r="4" spans="1:17" s="38" customFormat="1" ht="11.25" customHeight="1" thickBot="1">
      <c r="A4" s="468">
        <f>'Week SetUp'!$A$10</f>
        <v>40094</v>
      </c>
      <c r="B4" s="468"/>
      <c r="C4" s="468"/>
      <c r="D4" s="176"/>
      <c r="E4" s="176"/>
      <c r="F4" s="176" t="str">
        <f>'Week SetUp'!$C$10</f>
        <v>Ο.Α.ΞΑΝΘΗΣ</v>
      </c>
      <c r="G4" s="86"/>
      <c r="H4" s="176"/>
      <c r="I4" s="177"/>
      <c r="J4" s="178" t="str">
        <f>'Week SetUp'!$D$10</f>
        <v>ΞΑΝΘΗ</v>
      </c>
      <c r="K4" s="177"/>
      <c r="L4" s="179" t="str">
        <f>'Week SetUp'!$A$12</f>
        <v>ΑΓΟΡΙΑ 12</v>
      </c>
      <c r="M4" s="177"/>
      <c r="N4" s="176"/>
      <c r="O4" s="177"/>
      <c r="P4" s="176"/>
      <c r="Q4" s="71" t="str">
        <f>'Week SetUp'!$E$10</f>
        <v>ΜΟΥΡΤΖΙΟΣ ΧΡΗΣΤΟΣ</v>
      </c>
    </row>
    <row r="5" spans="1:17" s="20" customFormat="1" ht="9.75">
      <c r="A5" s="180"/>
      <c r="B5" s="181" t="s">
        <v>44</v>
      </c>
      <c r="C5" s="181" t="s">
        <v>45</v>
      </c>
      <c r="D5" s="181" t="s">
        <v>46</v>
      </c>
      <c r="E5" s="182" t="s">
        <v>47</v>
      </c>
      <c r="F5" s="182" t="s">
        <v>13</v>
      </c>
      <c r="G5" s="182"/>
      <c r="H5" s="182" t="s">
        <v>48</v>
      </c>
      <c r="I5" s="182"/>
      <c r="J5" s="181" t="s">
        <v>49</v>
      </c>
      <c r="K5" s="183"/>
      <c r="L5" s="181" t="s">
        <v>74</v>
      </c>
      <c r="M5" s="183"/>
      <c r="N5" s="181" t="s">
        <v>50</v>
      </c>
      <c r="O5" s="183"/>
      <c r="P5" s="181" t="s">
        <v>51</v>
      </c>
      <c r="Q5" s="184"/>
    </row>
    <row r="6" spans="1:17" s="20" customFormat="1" ht="3.75" customHeight="1" thickBot="1">
      <c r="A6" s="185"/>
      <c r="B6" s="186"/>
      <c r="C6" s="85"/>
      <c r="D6" s="186"/>
      <c r="E6" s="187"/>
      <c r="F6" s="187"/>
      <c r="G6" s="188"/>
      <c r="H6" s="187"/>
      <c r="I6" s="189"/>
      <c r="J6" s="186"/>
      <c r="K6" s="189"/>
      <c r="L6" s="186"/>
      <c r="M6" s="189"/>
      <c r="N6" s="186"/>
      <c r="O6" s="189"/>
      <c r="P6" s="186"/>
      <c r="Q6" s="190"/>
    </row>
    <row r="7" spans="1:20" s="49" customFormat="1" ht="10.5" customHeight="1">
      <c r="A7" s="192">
        <v>1</v>
      </c>
      <c r="B7" s="194">
        <f>IF($D7="","",VLOOKUP($D7,'b12 Si MD Prep'!$A$7:$P$38,15))</f>
        <v>0</v>
      </c>
      <c r="C7" s="194">
        <f>IF($D7="","",VLOOKUP($D7,'b12 Si MD Prep'!$A$7:$P$38,16))</f>
        <v>206</v>
      </c>
      <c r="D7" s="195">
        <v>1</v>
      </c>
      <c r="E7" s="196" t="str">
        <f>UPPER(IF($D7="","",VLOOKUP($D7,'b12 Si MD Prep'!$A$7:$P$38,2)))</f>
        <v>ΤΣΕΒΡΕΝΙΔΗΣ</v>
      </c>
      <c r="F7" s="196" t="str">
        <f>IF($D7="","",VLOOKUP($D7,'b12 Si MD Prep'!$A$7:$P$38,3))</f>
        <v>ΧΡΗΣΤΟΣ</v>
      </c>
      <c r="G7" s="196"/>
      <c r="H7" s="196" t="str">
        <f>IF($D7="","",VLOOKUP($D7,'b12 Si MD Prep'!$A$7:$P$38,4))</f>
        <v>Α.Γ.Ο.ΦΙΛΙΠΠΙΑΔΑΣ</v>
      </c>
      <c r="I7" s="198"/>
      <c r="J7" s="197"/>
      <c r="K7" s="197"/>
      <c r="L7" s="197"/>
      <c r="M7" s="197"/>
      <c r="N7" s="200"/>
      <c r="O7" s="202"/>
      <c r="P7" s="203"/>
      <c r="Q7" s="204"/>
      <c r="R7" s="205"/>
      <c r="T7" s="206" t="e">
        <f>#REF!</f>
        <v>#REF!</v>
      </c>
    </row>
    <row r="8" spans="1:20" s="49" customFormat="1" ht="9" customHeight="1">
      <c r="A8" s="207"/>
      <c r="B8" s="208"/>
      <c r="C8" s="208"/>
      <c r="D8" s="208"/>
      <c r="E8" s="209"/>
      <c r="F8" s="209"/>
      <c r="G8" s="210"/>
      <c r="H8" s="211" t="s">
        <v>14</v>
      </c>
      <c r="I8" s="212"/>
      <c r="J8" s="466" t="s">
        <v>225</v>
      </c>
      <c r="K8" s="213"/>
      <c r="L8" s="197"/>
      <c r="M8" s="197"/>
      <c r="N8" s="200"/>
      <c r="O8" s="202"/>
      <c r="P8" s="203"/>
      <c r="Q8" s="204"/>
      <c r="R8" s="205"/>
      <c r="T8" s="214" t="e">
        <f>#REF!</f>
        <v>#REF!</v>
      </c>
    </row>
    <row r="9" spans="1:20" s="49" customFormat="1" ht="9" customHeight="1">
      <c r="A9" s="207">
        <v>2</v>
      </c>
      <c r="B9" s="194">
        <f>IF($D9="","",VLOOKUP($D9,'b12 Si MD Prep'!$A$7:$P$38,15))</f>
        <v>0</v>
      </c>
      <c r="C9" s="194">
        <f>IF($D9="","",VLOOKUP($D9,'b12 Si MD Prep'!$A$7:$P$38,16))</f>
        <v>46.29999923706055</v>
      </c>
      <c r="D9" s="195">
        <v>16</v>
      </c>
      <c r="E9" s="215" t="str">
        <f>UPPER(IF($D9="","",VLOOKUP($D9,'b12 Si MD Prep'!$A$7:$P$38,2)))</f>
        <v>ΕΥΘΥΜΙΑΔΗΣ</v>
      </c>
      <c r="F9" s="215" t="str">
        <f>IF($D9="","",VLOOKUP($D9,'b12 Si MD Prep'!$A$7:$P$38,3))</f>
        <v>ΠΑΝΑΓΙΩΤΗΣ</v>
      </c>
      <c r="G9" s="215"/>
      <c r="H9" s="215" t="str">
        <f>IF($D9="","",VLOOKUP($D9,'b12 Si MD Prep'!$A$7:$P$38,4))</f>
        <v>Ο.Α.ΙΩΛΚΟΣ ΒΟΛΟΥ</v>
      </c>
      <c r="I9" s="216"/>
      <c r="J9" s="197">
        <v>61.61</v>
      </c>
      <c r="K9" s="217"/>
      <c r="L9" s="197"/>
      <c r="M9" s="197"/>
      <c r="N9" s="200"/>
      <c r="O9" s="202"/>
      <c r="P9" s="203"/>
      <c r="Q9" s="204"/>
      <c r="R9" s="205"/>
      <c r="T9" s="214" t="e">
        <f>#REF!</f>
        <v>#REF!</v>
      </c>
    </row>
    <row r="10" spans="1:20" s="49" customFormat="1" ht="9" customHeight="1">
      <c r="A10" s="207"/>
      <c r="B10" s="208"/>
      <c r="C10" s="208"/>
      <c r="D10" s="218"/>
      <c r="E10" s="209"/>
      <c r="F10" s="209"/>
      <c r="G10" s="210"/>
      <c r="H10" s="209"/>
      <c r="I10" s="219"/>
      <c r="J10" s="211" t="s">
        <v>14</v>
      </c>
      <c r="K10" s="220"/>
      <c r="L10" s="466" t="s">
        <v>225</v>
      </c>
      <c r="M10" s="221"/>
      <c r="N10" s="222"/>
      <c r="O10" s="222"/>
      <c r="P10" s="203"/>
      <c r="Q10" s="204"/>
      <c r="R10" s="205"/>
      <c r="T10" s="214" t="e">
        <f>#REF!</f>
        <v>#REF!</v>
      </c>
    </row>
    <row r="11" spans="1:20" s="49" customFormat="1" ht="9" customHeight="1">
      <c r="A11" s="207">
        <v>3</v>
      </c>
      <c r="B11" s="194">
        <f>IF($D11="","",VLOOKUP($D11,'b12 Si MD Prep'!$A$7:$P$38,15))</f>
        <v>0</v>
      </c>
      <c r="C11" s="194">
        <f>IF($D11="","",VLOOKUP($D11,'b12 Si MD Prep'!$A$7:$P$38,16))</f>
        <v>0</v>
      </c>
      <c r="D11" s="195">
        <v>27</v>
      </c>
      <c r="E11" s="215" t="str">
        <f>UPPER(IF($D11="","",VLOOKUP($D11,'b12 Si MD Prep'!$A$7:$P$38,2)))</f>
        <v>ΜΠΑΛΤΖΟΠΟΥΛΟΣ</v>
      </c>
      <c r="F11" s="215" t="str">
        <f>IF($D11="","",VLOOKUP($D11,'b12 Si MD Prep'!$A$7:$P$38,3))</f>
        <v>ΒΑΣΙΛΕΙΟΣ</v>
      </c>
      <c r="G11" s="215"/>
      <c r="H11" s="215" t="str">
        <f>IF($D11="","",VLOOKUP($D11,'b12 Si MD Prep'!$A$7:$P$38,4))</f>
        <v>Ο.Α.ΕΥΟΣΜΟΥ ΘΕΣΣΑΛΟΝΙΚΗΣ</v>
      </c>
      <c r="I11" s="198"/>
      <c r="J11" s="197"/>
      <c r="K11" s="223"/>
      <c r="L11" s="197" t="s">
        <v>436</v>
      </c>
      <c r="M11" s="224"/>
      <c r="N11" s="222"/>
      <c r="O11" s="222"/>
      <c r="P11" s="203"/>
      <c r="Q11" s="204"/>
      <c r="R11" s="205"/>
      <c r="T11" s="214" t="e">
        <f>#REF!</f>
        <v>#REF!</v>
      </c>
    </row>
    <row r="12" spans="1:20" s="49" customFormat="1" ht="9" customHeight="1">
      <c r="A12" s="207"/>
      <c r="B12" s="208"/>
      <c r="C12" s="208"/>
      <c r="D12" s="218"/>
      <c r="E12" s="209"/>
      <c r="F12" s="209"/>
      <c r="G12" s="210"/>
      <c r="H12" s="211" t="s">
        <v>14</v>
      </c>
      <c r="I12" s="212"/>
      <c r="J12" s="213" t="s">
        <v>313</v>
      </c>
      <c r="K12" s="225"/>
      <c r="L12" s="197"/>
      <c r="M12" s="224"/>
      <c r="N12" s="222"/>
      <c r="O12" s="222"/>
      <c r="P12" s="203"/>
      <c r="Q12" s="204"/>
      <c r="R12" s="205"/>
      <c r="T12" s="214" t="e">
        <f>#REF!</f>
        <v>#REF!</v>
      </c>
    </row>
    <row r="13" spans="1:20" s="49" customFormat="1" ht="9" customHeight="1">
      <c r="A13" s="207">
        <v>4</v>
      </c>
      <c r="B13" s="194">
        <f>IF($D13="","",VLOOKUP($D13,'b12 Si MD Prep'!$A$7:$P$38,15))</f>
        <v>0</v>
      </c>
      <c r="C13" s="194">
        <f>IF($D13="","",VLOOKUP($D13,'b12 Si MD Prep'!$A$7:$P$38,16))</f>
        <v>0</v>
      </c>
      <c r="D13" s="195">
        <v>32</v>
      </c>
      <c r="E13" s="215" t="str">
        <f>UPPER(IF($D13="","",VLOOKUP($D13,'b12 Si MD Prep'!$A$7:$P$38,2)))</f>
        <v>ΓΑΒΡΑΣ</v>
      </c>
      <c r="F13" s="215" t="str">
        <f>IF($D13="","",VLOOKUP($D13,'b12 Si MD Prep'!$A$7:$P$38,3))</f>
        <v>ΚΥΡΙΑΚΟΣ</v>
      </c>
      <c r="G13" s="215"/>
      <c r="H13" s="215" t="str">
        <f>IF($D13="","",VLOOKUP($D13,'b12 Si MD Prep'!$A$7:$P$38,4))</f>
        <v>Ο.Α.ΑΡΙΔΑΙΑΣ</v>
      </c>
      <c r="I13" s="226"/>
      <c r="J13" s="197" t="s">
        <v>423</v>
      </c>
      <c r="K13" s="197"/>
      <c r="L13" s="197"/>
      <c r="M13" s="224"/>
      <c r="N13" s="222"/>
      <c r="O13" s="222"/>
      <c r="P13" s="203"/>
      <c r="Q13" s="204"/>
      <c r="R13" s="205"/>
      <c r="T13" s="214" t="e">
        <f>#REF!</f>
        <v>#REF!</v>
      </c>
    </row>
    <row r="14" spans="1:20" s="49" customFormat="1" ht="9" customHeight="1">
      <c r="A14" s="207"/>
      <c r="B14" s="208"/>
      <c r="C14" s="208"/>
      <c r="D14" s="218"/>
      <c r="E14" s="197"/>
      <c r="F14" s="197"/>
      <c r="G14" s="66"/>
      <c r="H14" s="227"/>
      <c r="I14" s="219"/>
      <c r="J14" s="197"/>
      <c r="K14" s="197"/>
      <c r="L14" s="211" t="s">
        <v>14</v>
      </c>
      <c r="M14" s="220"/>
      <c r="N14" s="213">
        <f>UPPER(IF(OR(M14="a",M14="as"),L10,IF(OR(M14="b",M14="bs"),L18,)))</f>
      </c>
      <c r="O14" s="221"/>
      <c r="P14" s="203"/>
      <c r="Q14" s="204"/>
      <c r="R14" s="205"/>
      <c r="T14" s="214" t="e">
        <f>#REF!</f>
        <v>#REF!</v>
      </c>
    </row>
    <row r="15" spans="1:20" s="49" customFormat="1" ht="9" customHeight="1">
      <c r="A15" s="207">
        <v>5</v>
      </c>
      <c r="B15" s="194">
        <f>IF($D15="","",VLOOKUP($D15,'b12 Si MD Prep'!$A$7:$P$38,15))</f>
        <v>0</v>
      </c>
      <c r="C15" s="194">
        <f>IF($D15="","",VLOOKUP($D15,'b12 Si MD Prep'!$A$7:$P$38,16))</f>
        <v>0</v>
      </c>
      <c r="D15" s="195">
        <v>20</v>
      </c>
      <c r="E15" s="215" t="str">
        <f>UPPER(IF($D15="","",VLOOKUP($D15,'b12 Si MD Prep'!$A$7:$P$38,2)))</f>
        <v>ΓΚΙΝΑΛΗΣ</v>
      </c>
      <c r="F15" s="215" t="str">
        <f>IF($D15="","",VLOOKUP($D15,'b12 Si MD Prep'!$A$7:$P$38,3))</f>
        <v>ΔΗΜΗΤΡΙΟΣ</v>
      </c>
      <c r="G15" s="215"/>
      <c r="H15" s="215" t="str">
        <f>IF($D15="","",VLOOKUP($D15,'b12 Si MD Prep'!$A$7:$P$38,4))</f>
        <v>Α.Α.ΑΛΜΠΑΤΡΟΣ</v>
      </c>
      <c r="I15" s="228"/>
      <c r="J15" s="197"/>
      <c r="K15" s="197"/>
      <c r="L15" s="197"/>
      <c r="M15" s="224"/>
      <c r="N15" s="197"/>
      <c r="O15" s="285"/>
      <c r="P15" s="200"/>
      <c r="Q15" s="202"/>
      <c r="R15" s="205"/>
      <c r="T15" s="214" t="e">
        <f>#REF!</f>
        <v>#REF!</v>
      </c>
    </row>
    <row r="16" spans="1:20" s="49" customFormat="1" ht="9" customHeight="1" thickBot="1">
      <c r="A16" s="207"/>
      <c r="B16" s="208"/>
      <c r="C16" s="208"/>
      <c r="D16" s="218"/>
      <c r="E16" s="209"/>
      <c r="F16" s="209"/>
      <c r="G16" s="210"/>
      <c r="H16" s="211" t="s">
        <v>14</v>
      </c>
      <c r="I16" s="212"/>
      <c r="J16" s="213" t="s">
        <v>270</v>
      </c>
      <c r="K16" s="213"/>
      <c r="L16" s="197"/>
      <c r="M16" s="224"/>
      <c r="N16" s="200"/>
      <c r="O16" s="285"/>
      <c r="P16" s="200"/>
      <c r="Q16" s="202"/>
      <c r="R16" s="205"/>
      <c r="T16" s="229" t="e">
        <f>#REF!</f>
        <v>#REF!</v>
      </c>
    </row>
    <row r="17" spans="1:18" s="49" customFormat="1" ht="9" customHeight="1">
      <c r="A17" s="207">
        <v>6</v>
      </c>
      <c r="B17" s="194">
        <f>IF($D17="","",VLOOKUP($D17,'b12 Si MD Prep'!$A$7:$P$38,15))</f>
        <v>0</v>
      </c>
      <c r="C17" s="194">
        <f>IF($D17="","",VLOOKUP($D17,'b12 Si MD Prep'!$A$7:$P$38,16))</f>
        <v>60</v>
      </c>
      <c r="D17" s="195">
        <v>13</v>
      </c>
      <c r="E17" s="215" t="str">
        <f>UPPER(IF($D17="","",VLOOKUP($D17,'b12 Si MD Prep'!$A$7:$P$38,2)))</f>
        <v>ΣΠΑΘΗΣ</v>
      </c>
      <c r="F17" s="215" t="str">
        <f>IF($D17="","",VLOOKUP($D17,'b12 Si MD Prep'!$A$7:$P$38,3))</f>
        <v>ΜΑΡΙΝΟΣ</v>
      </c>
      <c r="G17" s="215"/>
      <c r="H17" s="215" t="str">
        <f>IF($D17="","",VLOOKUP($D17,'b12 Si MD Prep'!$A$7:$P$38,4))</f>
        <v>Α.Ο.Α.ΗΛΙΟΥΠΟΛΗΣ</v>
      </c>
      <c r="I17" s="216"/>
      <c r="J17" s="197">
        <v>63.61</v>
      </c>
      <c r="K17" s="217"/>
      <c r="L17" s="197"/>
      <c r="M17" s="224"/>
      <c r="N17" s="200"/>
      <c r="O17" s="285"/>
      <c r="P17" s="200"/>
      <c r="Q17" s="202"/>
      <c r="R17" s="205"/>
    </row>
    <row r="18" spans="1:18" s="49" customFormat="1" ht="9" customHeight="1">
      <c r="A18" s="207"/>
      <c r="B18" s="208"/>
      <c r="C18" s="208"/>
      <c r="D18" s="218"/>
      <c r="E18" s="209"/>
      <c r="F18" s="209"/>
      <c r="G18" s="210"/>
      <c r="H18" s="197"/>
      <c r="I18" s="219"/>
      <c r="J18" s="211" t="s">
        <v>14</v>
      </c>
      <c r="K18" s="220"/>
      <c r="L18" s="215" t="s">
        <v>263</v>
      </c>
      <c r="M18" s="230"/>
      <c r="N18" s="200"/>
      <c r="O18" s="285"/>
      <c r="P18" s="200"/>
      <c r="Q18" s="202"/>
      <c r="R18" s="205"/>
    </row>
    <row r="19" spans="1:18" s="49" customFormat="1" ht="9" customHeight="1">
      <c r="A19" s="207">
        <v>7</v>
      </c>
      <c r="B19" s="194">
        <f>IF($D19="","",VLOOKUP($D19,'b12 Si MD Prep'!$A$7:$P$38,15))</f>
        <v>0</v>
      </c>
      <c r="C19" s="194">
        <f>IF($D19="","",VLOOKUP($D19,'b12 Si MD Prep'!$A$7:$P$38,16))</f>
        <v>77.5</v>
      </c>
      <c r="D19" s="195">
        <v>11</v>
      </c>
      <c r="E19" s="215" t="str">
        <f>UPPER(IF($D19="","",VLOOKUP($D19,'b12 Si MD Prep'!$A$7:$P$38,2)))</f>
        <v>ΑΒΔΗΜΙΩΤΗΣ</v>
      </c>
      <c r="F19" s="215" t="str">
        <f>IF($D19="","",VLOOKUP($D19,'b12 Si MD Prep'!$A$7:$P$38,3))</f>
        <v>ΘΩΜΑΣ</v>
      </c>
      <c r="G19" s="215"/>
      <c r="H19" s="215" t="str">
        <f>IF($D19="","",VLOOKUP($D19,'b12 Si MD Prep'!$A$7:$P$38,4))</f>
        <v>Ο.Α.ΤΟΥΜΠΑΣ</v>
      </c>
      <c r="I19" s="198"/>
      <c r="J19" s="197"/>
      <c r="K19" s="223"/>
      <c r="L19" s="197" t="s">
        <v>437</v>
      </c>
      <c r="M19" s="222"/>
      <c r="N19" s="200"/>
      <c r="O19" s="285"/>
      <c r="P19" s="200"/>
      <c r="Q19" s="202"/>
      <c r="R19" s="205"/>
    </row>
    <row r="20" spans="1:18" s="49" customFormat="1" ht="9" customHeight="1">
      <c r="A20" s="207"/>
      <c r="B20" s="208"/>
      <c r="C20" s="208"/>
      <c r="D20" s="208"/>
      <c r="E20" s="209"/>
      <c r="F20" s="209"/>
      <c r="G20" s="210"/>
      <c r="H20" s="211" t="s">
        <v>14</v>
      </c>
      <c r="I20" s="212"/>
      <c r="J20" s="215" t="s">
        <v>263</v>
      </c>
      <c r="K20" s="225"/>
      <c r="L20" s="197"/>
      <c r="M20" s="222"/>
      <c r="N20" s="200"/>
      <c r="O20" s="285"/>
      <c r="P20" s="200"/>
      <c r="Q20" s="202"/>
      <c r="R20" s="205"/>
    </row>
    <row r="21" spans="1:18" s="49" customFormat="1" ht="9" customHeight="1">
      <c r="A21" s="192">
        <v>8</v>
      </c>
      <c r="B21" s="194">
        <f>IF($D21="","",VLOOKUP($D21,'b12 Si MD Prep'!$A$7:$P$38,15))</f>
        <v>0</v>
      </c>
      <c r="C21" s="194">
        <f>IF($D21="","",VLOOKUP($D21,'b12 Si MD Prep'!$A$7:$P$38,16))</f>
        <v>101</v>
      </c>
      <c r="D21" s="195">
        <v>8</v>
      </c>
      <c r="E21" s="196" t="str">
        <f>UPPER(IF($D21="","",VLOOKUP($D21,'b12 Si MD Prep'!$A$7:$P$38,2)))</f>
        <v>ΠΑΠΟΥΝΙΔΗΣ</v>
      </c>
      <c r="F21" s="196" t="str">
        <f>IF($D21="","",VLOOKUP($D21,'b12 Si MD Prep'!$A$7:$P$38,3))</f>
        <v>ΙΩΑΝΝΗΣ</v>
      </c>
      <c r="G21" s="196"/>
      <c r="H21" s="196" t="str">
        <f>IF($D21="","",VLOOKUP($D21,'b12 Si MD Prep'!$A$7:$P$38,4))</f>
        <v>Ο.Α.ΩΡΑΙΟΚΑΣΤΡΟΥ Ο ΑΝΤΑΙΟΣ</v>
      </c>
      <c r="I21" s="226"/>
      <c r="J21" s="197" t="s">
        <v>433</v>
      </c>
      <c r="K21" s="197"/>
      <c r="L21" s="197"/>
      <c r="M21" s="222"/>
      <c r="N21" s="200"/>
      <c r="O21" s="285"/>
      <c r="P21" s="200"/>
      <c r="Q21" s="202"/>
      <c r="R21" s="205"/>
    </row>
    <row r="22" spans="1:18" s="49" customFormat="1" ht="9" customHeight="1">
      <c r="A22" s="207"/>
      <c r="B22" s="208"/>
      <c r="C22" s="208"/>
      <c r="D22" s="208"/>
      <c r="E22" s="227"/>
      <c r="F22" s="227"/>
      <c r="G22" s="231"/>
      <c r="H22" s="227"/>
      <c r="I22" s="219"/>
      <c r="J22" s="197"/>
      <c r="K22" s="197"/>
      <c r="L22" s="197"/>
      <c r="M22" s="222"/>
      <c r="N22" s="211" t="s">
        <v>14</v>
      </c>
      <c r="O22" s="220"/>
      <c r="P22" s="213">
        <f>UPPER(IF(OR(O22="a",O22="as"),N14,IF(OR(O22="b",O22="bs"),N30,)))</f>
      </c>
      <c r="Q22" s="286"/>
      <c r="R22" s="205"/>
    </row>
    <row r="23" spans="1:18" s="49" customFormat="1" ht="9" customHeight="1">
      <c r="A23" s="192">
        <v>9</v>
      </c>
      <c r="B23" s="194">
        <f>IF($D23="","",VLOOKUP($D23,'b12 Si MD Prep'!$A$7:$P$38,15))</f>
        <v>0</v>
      </c>
      <c r="C23" s="194">
        <f>IF($D23="","",VLOOKUP($D23,'b12 Si MD Prep'!$A$7:$P$38,16))</f>
        <v>135</v>
      </c>
      <c r="D23" s="195">
        <v>3</v>
      </c>
      <c r="E23" s="196" t="str">
        <f>UPPER(IF($D23="","",VLOOKUP($D23,'b12 Si MD Prep'!$A$7:$P$38,2)))</f>
        <v>ΔΕΜΕΝΕΓΑΣ</v>
      </c>
      <c r="F23" s="196" t="str">
        <f>IF($D23="","",VLOOKUP($D23,'b12 Si MD Prep'!$A$7:$P$38,3))</f>
        <v>ΝΙΚΟΛΑΟΣ</v>
      </c>
      <c r="G23" s="196"/>
      <c r="H23" s="196" t="str">
        <f>IF($D23="","",VLOOKUP($D23,'b12 Si MD Prep'!$A$7:$P$38,4))</f>
        <v>Α.Κ.Α.ΜΑΡΑΘΩΝΑ</v>
      </c>
      <c r="I23" s="198"/>
      <c r="J23" s="197"/>
      <c r="K23" s="197"/>
      <c r="L23" s="197"/>
      <c r="M23" s="222"/>
      <c r="N23" s="200"/>
      <c r="O23" s="285"/>
      <c r="P23" s="197"/>
      <c r="Q23" s="285"/>
      <c r="R23" s="205"/>
    </row>
    <row r="24" spans="1:18" s="49" customFormat="1" ht="9" customHeight="1">
      <c r="A24" s="207"/>
      <c r="B24" s="208"/>
      <c r="C24" s="208"/>
      <c r="D24" s="208"/>
      <c r="E24" s="209"/>
      <c r="F24" s="209"/>
      <c r="G24" s="210"/>
      <c r="H24" s="211" t="s">
        <v>14</v>
      </c>
      <c r="I24" s="212"/>
      <c r="J24" s="213" t="s">
        <v>424</v>
      </c>
      <c r="K24" s="213"/>
      <c r="L24" s="197"/>
      <c r="M24" s="222"/>
      <c r="N24" s="200"/>
      <c r="O24" s="285"/>
      <c r="P24" s="200"/>
      <c r="Q24" s="285"/>
      <c r="R24" s="205"/>
    </row>
    <row r="25" spans="1:18" s="49" customFormat="1" ht="9" customHeight="1">
      <c r="A25" s="207">
        <v>10</v>
      </c>
      <c r="B25" s="194">
        <f>IF($D25="","",VLOOKUP($D25,'b12 Si MD Prep'!$A$7:$P$38,15))</f>
        <v>0</v>
      </c>
      <c r="C25" s="194">
        <f>IF($D25="","",VLOOKUP($D25,'b12 Si MD Prep'!$A$7:$P$38,16))</f>
        <v>86.80000305175781</v>
      </c>
      <c r="D25" s="195">
        <v>9</v>
      </c>
      <c r="E25" s="215" t="str">
        <f>UPPER(IF($D25="","",VLOOKUP($D25,'b12 Si MD Prep'!$A$7:$P$38,2)))</f>
        <v>ΤΣΙΡΑΝΙΔΗΣ</v>
      </c>
      <c r="F25" s="215" t="str">
        <f>IF($D25="","",VLOOKUP($D25,'b12 Si MD Prep'!$A$7:$P$38,3))</f>
        <v>ΕΥΣΤΑΘΙΟΣ</v>
      </c>
      <c r="G25" s="215"/>
      <c r="H25" s="215" t="str">
        <f>IF($D25="","",VLOOKUP($D25,'b12 Si MD Prep'!$A$7:$P$38,4))</f>
        <v>Ο.Α.ΠΤΟΛΕΜΑΪΔΑΣ</v>
      </c>
      <c r="I25" s="216"/>
      <c r="J25" s="197">
        <v>63.63</v>
      </c>
      <c r="K25" s="217"/>
      <c r="L25" s="197"/>
      <c r="M25" s="222"/>
      <c r="N25" s="200"/>
      <c r="O25" s="285"/>
      <c r="P25" s="200"/>
      <c r="Q25" s="285"/>
      <c r="R25" s="205"/>
    </row>
    <row r="26" spans="1:18" s="49" customFormat="1" ht="9" customHeight="1">
      <c r="A26" s="207"/>
      <c r="B26" s="208"/>
      <c r="C26" s="208"/>
      <c r="D26" s="218"/>
      <c r="E26" s="209"/>
      <c r="F26" s="209"/>
      <c r="G26" s="210"/>
      <c r="H26" s="209"/>
      <c r="I26" s="219"/>
      <c r="J26" s="211" t="s">
        <v>14</v>
      </c>
      <c r="K26" s="220"/>
      <c r="L26" s="213" t="s">
        <v>424</v>
      </c>
      <c r="M26" s="221"/>
      <c r="N26" s="200"/>
      <c r="O26" s="285"/>
      <c r="P26" s="200"/>
      <c r="Q26" s="285"/>
      <c r="R26" s="205"/>
    </row>
    <row r="27" spans="1:18" s="49" customFormat="1" ht="9" customHeight="1">
      <c r="A27" s="207">
        <v>11</v>
      </c>
      <c r="B27" s="194">
        <f>IF($D27="","",VLOOKUP($D27,'b12 Si MD Prep'!$A$7:$P$38,15))</f>
        <v>0</v>
      </c>
      <c r="C27" s="194">
        <f>IF($D27="","",VLOOKUP($D27,'b12 Si MD Prep'!$A$7:$P$38,16))</f>
        <v>0</v>
      </c>
      <c r="D27" s="195">
        <v>21</v>
      </c>
      <c r="E27" s="215" t="str">
        <f>UPPER(IF($D27="","",VLOOKUP($D27,'b12 Si MD Prep'!$A$7:$P$38,2)))</f>
        <v>ΖΛΑΤΙΝΗΣ</v>
      </c>
      <c r="F27" s="215" t="str">
        <f>IF($D27="","",VLOOKUP($D27,'b12 Si MD Prep'!$A$7:$P$38,3))</f>
        <v>ΓΙΑΝΝΗΣ</v>
      </c>
      <c r="G27" s="215"/>
      <c r="H27" s="215" t="str">
        <f>IF($D27="","",VLOOKUP($D27,'b12 Si MD Prep'!$A$7:$P$38,4))</f>
        <v>Ο.Α.ΞΑΝΘΗΣ</v>
      </c>
      <c r="I27" s="198"/>
      <c r="J27" s="197"/>
      <c r="K27" s="223"/>
      <c r="L27" s="197" t="s">
        <v>438</v>
      </c>
      <c r="M27" s="224"/>
      <c r="N27" s="200"/>
      <c r="O27" s="285"/>
      <c r="P27" s="200"/>
      <c r="Q27" s="285"/>
      <c r="R27" s="205"/>
    </row>
    <row r="28" spans="1:18" s="49" customFormat="1" ht="9" customHeight="1">
      <c r="A28" s="233"/>
      <c r="B28" s="208"/>
      <c r="C28" s="208"/>
      <c r="D28" s="218"/>
      <c r="E28" s="209"/>
      <c r="F28" s="209"/>
      <c r="G28" s="210"/>
      <c r="H28" s="211" t="s">
        <v>14</v>
      </c>
      <c r="I28" s="212"/>
      <c r="J28" s="213" t="s">
        <v>274</v>
      </c>
      <c r="K28" s="225"/>
      <c r="L28" s="197"/>
      <c r="M28" s="224"/>
      <c r="N28" s="200"/>
      <c r="O28" s="285"/>
      <c r="P28" s="200"/>
      <c r="Q28" s="285"/>
      <c r="R28" s="205"/>
    </row>
    <row r="29" spans="1:18" s="49" customFormat="1" ht="9" customHeight="1">
      <c r="A29" s="207">
        <v>12</v>
      </c>
      <c r="B29" s="194">
        <f>IF($D29="","",VLOOKUP($D29,'b12 Si MD Prep'!$A$7:$P$38,15))</f>
        <v>0</v>
      </c>
      <c r="C29" s="194">
        <f>IF($D29="","",VLOOKUP($D29,'b12 Si MD Prep'!$A$7:$P$38,16))</f>
        <v>56.5</v>
      </c>
      <c r="D29" s="195">
        <v>14</v>
      </c>
      <c r="E29" s="215" t="str">
        <f>UPPER(IF($D29="","",VLOOKUP($D29,'b12 Si MD Prep'!$A$7:$P$38,2)))</f>
        <v>ΧΑΡΑΛΑΜΠΙΔΗΣ</v>
      </c>
      <c r="F29" s="215" t="str">
        <f>IF($D29="","",VLOOKUP($D29,'b12 Si MD Prep'!$A$7:$P$38,3))</f>
        <v>ΣΩΚΡΑΤΗΣ</v>
      </c>
      <c r="G29" s="215"/>
      <c r="H29" s="215" t="str">
        <f>IF($D29="","",VLOOKUP($D29,'b12 Si MD Prep'!$A$7:$P$38,4))</f>
        <v>Ο.Α.ΑΛΕΞΑΝΔΡΟΥΠΟΛΗΣ</v>
      </c>
      <c r="I29" s="226"/>
      <c r="J29" s="197">
        <v>61.61</v>
      </c>
      <c r="K29" s="197"/>
      <c r="L29" s="197"/>
      <c r="M29" s="224"/>
      <c r="N29" s="200"/>
      <c r="O29" s="285"/>
      <c r="P29" s="200"/>
      <c r="Q29" s="285"/>
      <c r="R29" s="205"/>
    </row>
    <row r="30" spans="1:18" s="49" customFormat="1" ht="9" customHeight="1">
      <c r="A30" s="207"/>
      <c r="B30" s="208"/>
      <c r="C30" s="208"/>
      <c r="D30" s="218"/>
      <c r="E30" s="197"/>
      <c r="F30" s="197"/>
      <c r="G30" s="66"/>
      <c r="H30" s="227"/>
      <c r="I30" s="219"/>
      <c r="J30" s="197"/>
      <c r="K30" s="197"/>
      <c r="L30" s="211" t="s">
        <v>14</v>
      </c>
      <c r="M30" s="220"/>
      <c r="N30" s="213">
        <f>UPPER(IF(OR(M30="a",M30="as"),L26,IF(OR(M30="b",M30="bs"),L34,)))</f>
      </c>
      <c r="O30" s="287"/>
      <c r="P30" s="200"/>
      <c r="Q30" s="285"/>
      <c r="R30" s="205"/>
    </row>
    <row r="31" spans="1:18" s="49" customFormat="1" ht="9" customHeight="1">
      <c r="A31" s="207">
        <v>13</v>
      </c>
      <c r="B31" s="194">
        <f>IF($D31="","",VLOOKUP($D31,'b12 Si MD Prep'!$A$7:$P$38,15))</f>
        <v>0</v>
      </c>
      <c r="C31" s="194">
        <f>IF($D31="","",VLOOKUP($D31,'b12 Si MD Prep'!$A$7:$P$38,16))</f>
        <v>0</v>
      </c>
      <c r="D31" s="195">
        <v>17</v>
      </c>
      <c r="E31" s="215" t="str">
        <f>UPPER(IF($D31="","",VLOOKUP($D31,'b12 Si MD Prep'!$A$7:$P$38,2)))</f>
        <v>ΑΣΗΜΑΚΟΠΟΥΛΟΣ</v>
      </c>
      <c r="F31" s="215" t="str">
        <f>IF($D31="","",VLOOKUP($D31,'b12 Si MD Prep'!$A$7:$P$38,3))</f>
        <v>ΒΑΣΙΛΗΣ</v>
      </c>
      <c r="G31" s="215"/>
      <c r="H31" s="215" t="str">
        <f>IF($D31="","",VLOOKUP($D31,'b12 Si MD Prep'!$A$7:$P$38,4))</f>
        <v>Ο.Α.ΞΑΝΘΗΣ</v>
      </c>
      <c r="I31" s="228"/>
      <c r="J31" s="197"/>
      <c r="K31" s="197"/>
      <c r="L31" s="197"/>
      <c r="M31" s="224"/>
      <c r="N31" s="197"/>
      <c r="O31" s="202"/>
      <c r="P31" s="200"/>
      <c r="Q31" s="285"/>
      <c r="R31" s="205"/>
    </row>
    <row r="32" spans="1:18" s="49" customFormat="1" ht="9" customHeight="1">
      <c r="A32" s="207"/>
      <c r="B32" s="208"/>
      <c r="C32" s="208"/>
      <c r="D32" s="218"/>
      <c r="E32" s="209"/>
      <c r="F32" s="209"/>
      <c r="G32" s="210"/>
      <c r="H32" s="211" t="s">
        <v>14</v>
      </c>
      <c r="I32" s="212"/>
      <c r="J32" s="213" t="s">
        <v>285</v>
      </c>
      <c r="K32" s="213"/>
      <c r="L32" s="197"/>
      <c r="M32" s="224"/>
      <c r="N32" s="200"/>
      <c r="O32" s="202"/>
      <c r="P32" s="200"/>
      <c r="Q32" s="285"/>
      <c r="R32" s="205"/>
    </row>
    <row r="33" spans="1:18" s="49" customFormat="1" ht="9" customHeight="1">
      <c r="A33" s="207">
        <v>14</v>
      </c>
      <c r="B33" s="194">
        <f>IF($D33="","",VLOOKUP($D33,'b12 Si MD Prep'!$A$7:$P$38,15))</f>
        <v>0</v>
      </c>
      <c r="C33" s="194">
        <f>IF($D33="","",VLOOKUP($D33,'b12 Si MD Prep'!$A$7:$P$38,16))</f>
        <v>0</v>
      </c>
      <c r="D33" s="195">
        <v>22</v>
      </c>
      <c r="E33" s="215" t="str">
        <f>UPPER(IF($D33="","",VLOOKUP($D33,'b12 Si MD Prep'!$A$7:$P$38,2)))</f>
        <v>ΚΑΡΑΓΙΑΝΝΗΣ</v>
      </c>
      <c r="F33" s="215" t="str">
        <f>IF($D33="","",VLOOKUP($D33,'b12 Si MD Prep'!$A$7:$P$38,3))</f>
        <v>ΔΗΜΗΤΡΙΟΣ</v>
      </c>
      <c r="G33" s="215"/>
      <c r="H33" s="215" t="str">
        <f>IF($D33="","",VLOOKUP($D33,'b12 Si MD Prep'!$A$7:$P$38,4))</f>
        <v>Ο.Α.ΙΩΛΚΟΣ ΒΟΛΟΥ</v>
      </c>
      <c r="I33" s="216"/>
      <c r="J33" s="197" t="s">
        <v>426</v>
      </c>
      <c r="K33" s="217"/>
      <c r="L33" s="197"/>
      <c r="M33" s="224"/>
      <c r="N33" s="200"/>
      <c r="O33" s="202"/>
      <c r="P33" s="200"/>
      <c r="Q33" s="285"/>
      <c r="R33" s="205"/>
    </row>
    <row r="34" spans="1:18" s="49" customFormat="1" ht="9" customHeight="1">
      <c r="A34" s="207"/>
      <c r="B34" s="208"/>
      <c r="C34" s="208"/>
      <c r="D34" s="218"/>
      <c r="E34" s="209"/>
      <c r="F34" s="209"/>
      <c r="G34" s="210"/>
      <c r="H34" s="197"/>
      <c r="I34" s="219"/>
      <c r="J34" s="211" t="s">
        <v>14</v>
      </c>
      <c r="K34" s="220"/>
      <c r="L34" s="213" t="s">
        <v>267</v>
      </c>
      <c r="M34" s="230"/>
      <c r="N34" s="200"/>
      <c r="O34" s="202"/>
      <c r="P34" s="200"/>
      <c r="Q34" s="285"/>
      <c r="R34" s="205"/>
    </row>
    <row r="35" spans="1:18" s="49" customFormat="1" ht="9" customHeight="1">
      <c r="A35" s="207">
        <v>15</v>
      </c>
      <c r="B35" s="194">
        <f>IF($D35="","",VLOOKUP($D35,'b12 Si MD Prep'!$A$7:$P$38,15))</f>
        <v>0</v>
      </c>
      <c r="C35" s="194">
        <f>IF($D35="","",VLOOKUP($D35,'b12 Si MD Prep'!$A$7:$P$38,16))</f>
        <v>74</v>
      </c>
      <c r="D35" s="195">
        <v>12</v>
      </c>
      <c r="E35" s="215" t="str">
        <f>UPPER(IF($D35="","",VLOOKUP($D35,'b12 Si MD Prep'!$A$7:$P$38,2)))</f>
        <v>ΙΩΑΝΝΙΔΗΣ</v>
      </c>
      <c r="F35" s="215" t="str">
        <f>IF($D35="","",VLOOKUP($D35,'b12 Si MD Prep'!$A$7:$P$38,3))</f>
        <v>ΙΩΑΝΝΗΣ</v>
      </c>
      <c r="G35" s="215"/>
      <c r="H35" s="215" t="str">
        <f>IF($D35="","",VLOOKUP($D35,'b12 Si MD Prep'!$A$7:$P$38,4))</f>
        <v>Ο.Α.ΑΓΙΑΣ ΠΑΡΑΣΚΕΥΗΣ</v>
      </c>
      <c r="I35" s="198"/>
      <c r="J35" s="197"/>
      <c r="K35" s="223"/>
      <c r="L35" s="197" t="s">
        <v>437</v>
      </c>
      <c r="M35" s="222"/>
      <c r="N35" s="200"/>
      <c r="O35" s="202"/>
      <c r="P35" s="200"/>
      <c r="Q35" s="285"/>
      <c r="R35" s="205"/>
    </row>
    <row r="36" spans="1:18" s="49" customFormat="1" ht="9" customHeight="1">
      <c r="A36" s="207"/>
      <c r="B36" s="208"/>
      <c r="C36" s="208"/>
      <c r="D36" s="208"/>
      <c r="E36" s="209"/>
      <c r="F36" s="209"/>
      <c r="G36" s="210"/>
      <c r="H36" s="211" t="s">
        <v>14</v>
      </c>
      <c r="I36" s="212"/>
      <c r="J36" s="213" t="s">
        <v>267</v>
      </c>
      <c r="K36" s="225"/>
      <c r="L36" s="197"/>
      <c r="M36" s="222"/>
      <c r="N36" s="200"/>
      <c r="O36" s="202"/>
      <c r="P36" s="200"/>
      <c r="Q36" s="285"/>
      <c r="R36" s="205"/>
    </row>
    <row r="37" spans="1:18" s="49" customFormat="1" ht="9" customHeight="1">
      <c r="A37" s="192">
        <v>16</v>
      </c>
      <c r="B37" s="194">
        <f>IF($D37="","",VLOOKUP($D37,'b12 Si MD Prep'!$A$7:$P$38,15))</f>
        <v>0</v>
      </c>
      <c r="C37" s="194">
        <f>IF($D37="","",VLOOKUP($D37,'b12 Si MD Prep'!$A$7:$P$38,16))</f>
        <v>126</v>
      </c>
      <c r="D37" s="195">
        <v>5</v>
      </c>
      <c r="E37" s="196" t="str">
        <f>UPPER(IF($D37="","",VLOOKUP($D37,'b12 Si MD Prep'!$A$7:$P$38,2)))</f>
        <v>ΠΑΤΡΙΚΙΟΣ</v>
      </c>
      <c r="F37" s="196" t="str">
        <f>IF($D37="","",VLOOKUP($D37,'b12 Si MD Prep'!$A$7:$P$38,3))</f>
        <v>ΝΙΚΟΛΑΟΣ</v>
      </c>
      <c r="G37" s="196"/>
      <c r="H37" s="196" t="str">
        <f>IF($D37="","",VLOOKUP($D37,'b12 Si MD Prep'!$A$7:$P$38,4))</f>
        <v>Σ.Α.ΣΕΡΡΩΝ</v>
      </c>
      <c r="I37" s="226"/>
      <c r="J37" s="197" t="s">
        <v>425</v>
      </c>
      <c r="K37" s="197"/>
      <c r="L37" s="197"/>
      <c r="M37" s="222"/>
      <c r="N37" s="202"/>
      <c r="O37" s="202"/>
      <c r="P37" s="200"/>
      <c r="Q37" s="285"/>
      <c r="R37" s="205"/>
    </row>
    <row r="38" spans="1:18" s="49" customFormat="1" ht="9" customHeight="1">
      <c r="A38" s="207"/>
      <c r="B38" s="208"/>
      <c r="C38" s="208"/>
      <c r="D38" s="208"/>
      <c r="E38" s="209"/>
      <c r="F38" s="209"/>
      <c r="G38" s="210"/>
      <c r="H38" s="209"/>
      <c r="I38" s="219"/>
      <c r="J38" s="197"/>
      <c r="K38" s="197"/>
      <c r="L38" s="197"/>
      <c r="M38" s="222"/>
      <c r="N38" s="288" t="s">
        <v>75</v>
      </c>
      <c r="O38" s="289"/>
      <c r="P38" s="213">
        <f>UPPER(IF(OR(O39="a",O39="as"),P22,IF(OR(O39="b",O39="bs"),P54,)))</f>
      </c>
      <c r="Q38" s="290"/>
      <c r="R38" s="205"/>
    </row>
    <row r="39" spans="1:18" s="49" customFormat="1" ht="9" customHeight="1">
      <c r="A39" s="192">
        <v>17</v>
      </c>
      <c r="B39" s="194">
        <f>IF($D39="","",VLOOKUP($D39,'b12 Si MD Prep'!$A$7:$P$38,15))</f>
        <v>0</v>
      </c>
      <c r="C39" s="194">
        <f>IF($D39="","",VLOOKUP($D39,'b12 Si MD Prep'!$A$7:$P$38,16))</f>
        <v>114</v>
      </c>
      <c r="D39" s="195">
        <v>7</v>
      </c>
      <c r="E39" s="196" t="str">
        <f>UPPER(IF($D39="","",VLOOKUP($D39,'b12 Si MD Prep'!$A$7:$P$38,2)))</f>
        <v>ΚΑΤΣΑΛΗΣ</v>
      </c>
      <c r="F39" s="196" t="str">
        <f>IF($D39="","",VLOOKUP($D39,'b12 Si MD Prep'!$A$7:$P$38,3))</f>
        <v>ΚΩΝΣΤΑΝΤΙΝΟΣ</v>
      </c>
      <c r="G39" s="196"/>
      <c r="H39" s="196" t="str">
        <f>IF($D39="","",VLOOKUP($D39,'b12 Si MD Prep'!$A$7:$P$38,4))</f>
        <v>Α.Σ.Α.ΛΑΡΙΣΑΣ</v>
      </c>
      <c r="I39" s="198"/>
      <c r="J39" s="197"/>
      <c r="K39" s="197"/>
      <c r="L39" s="197"/>
      <c r="M39" s="222"/>
      <c r="N39" s="211" t="s">
        <v>14</v>
      </c>
      <c r="O39" s="291"/>
      <c r="P39" s="197"/>
      <c r="Q39" s="285"/>
      <c r="R39" s="205"/>
    </row>
    <row r="40" spans="1:18" s="49" customFormat="1" ht="9" customHeight="1">
      <c r="A40" s="207"/>
      <c r="B40" s="208"/>
      <c r="C40" s="208"/>
      <c r="D40" s="208"/>
      <c r="E40" s="209"/>
      <c r="F40" s="209"/>
      <c r="G40" s="210"/>
      <c r="H40" s="211" t="s">
        <v>14</v>
      </c>
      <c r="I40" s="212"/>
      <c r="J40" s="213" t="s">
        <v>247</v>
      </c>
      <c r="K40" s="213"/>
      <c r="L40" s="197"/>
      <c r="M40" s="222"/>
      <c r="N40" s="200"/>
      <c r="O40" s="202"/>
      <c r="P40" s="200"/>
      <c r="Q40" s="285"/>
      <c r="R40" s="205"/>
    </row>
    <row r="41" spans="1:18" s="49" customFormat="1" ht="9" customHeight="1">
      <c r="A41" s="207">
        <v>18</v>
      </c>
      <c r="B41" s="194">
        <f>IF($D41="","",VLOOKUP($D41,'b12 Si MD Prep'!$A$7:$P$38,15))</f>
        <v>0</v>
      </c>
      <c r="C41" s="194">
        <f>IF($D41="","",VLOOKUP($D41,'b12 Si MD Prep'!$A$7:$P$38,16))</f>
        <v>0</v>
      </c>
      <c r="D41" s="195">
        <v>25</v>
      </c>
      <c r="E41" s="215" t="str">
        <f>UPPER(IF($D41="","",VLOOKUP($D41,'b12 Si MD Prep'!$A$7:$P$38,2)))</f>
        <v>ΛΑΖΑΡΙΔΗΣ</v>
      </c>
      <c r="F41" s="215" t="str">
        <f>IF($D41="","",VLOOKUP($D41,'b12 Si MD Prep'!$A$7:$P$38,3))</f>
        <v>ΚΥΡΙΑΚΟΣ</v>
      </c>
      <c r="G41" s="215"/>
      <c r="H41" s="215" t="str">
        <f>IF($D41="","",VLOOKUP($D41,'b12 Si MD Prep'!$A$7:$P$38,4))</f>
        <v>Ο.Α.ΘΕΣΣΑΛΟΝΙΚΗΣ</v>
      </c>
      <c r="I41" s="216"/>
      <c r="J41" s="197" t="s">
        <v>427</v>
      </c>
      <c r="K41" s="217"/>
      <c r="L41" s="197"/>
      <c r="M41" s="222"/>
      <c r="N41" s="200"/>
      <c r="O41" s="202"/>
      <c r="P41" s="200"/>
      <c r="Q41" s="285"/>
      <c r="R41" s="205"/>
    </row>
    <row r="42" spans="1:18" s="49" customFormat="1" ht="9" customHeight="1">
      <c r="A42" s="207"/>
      <c r="B42" s="208"/>
      <c r="C42" s="208"/>
      <c r="D42" s="218"/>
      <c r="E42" s="209"/>
      <c r="F42" s="209"/>
      <c r="G42" s="210"/>
      <c r="H42" s="209"/>
      <c r="I42" s="219"/>
      <c r="J42" s="211" t="s">
        <v>14</v>
      </c>
      <c r="K42" s="220"/>
      <c r="L42" s="213" t="s">
        <v>259</v>
      </c>
      <c r="M42" s="221"/>
      <c r="N42" s="200"/>
      <c r="O42" s="202"/>
      <c r="P42" s="200"/>
      <c r="Q42" s="285"/>
      <c r="R42" s="205"/>
    </row>
    <row r="43" spans="1:18" s="49" customFormat="1" ht="9" customHeight="1">
      <c r="A43" s="207">
        <v>19</v>
      </c>
      <c r="B43" s="194">
        <f>IF($D43="","",VLOOKUP($D43,'b12 Si MD Prep'!$A$7:$P$38,15))</f>
        <v>0</v>
      </c>
      <c r="C43" s="194">
        <f>IF($D43="","",VLOOKUP($D43,'b12 Si MD Prep'!$A$7:$P$38,16))</f>
        <v>0</v>
      </c>
      <c r="D43" s="195">
        <v>31</v>
      </c>
      <c r="E43" s="215" t="str">
        <f>UPPER(IF($D43="","",VLOOKUP($D43,'b12 Si MD Prep'!$A$7:$P$38,2)))</f>
        <v>ΡΑΠΤΗΣ</v>
      </c>
      <c r="F43" s="215" t="str">
        <f>IF($D43="","",VLOOKUP($D43,'b12 Si MD Prep'!$A$7:$P$38,3))</f>
        <v>ΔΗΜΟΣ</v>
      </c>
      <c r="G43" s="215"/>
      <c r="H43" s="215" t="str">
        <f>IF($D43="","",VLOOKUP($D43,'b12 Si MD Prep'!$A$7:$P$38,4))</f>
        <v>Ο.Α.ΚΑΒΑΛΑΣ ΑΛΕΞΑΝΔΡΟΣ</v>
      </c>
      <c r="I43" s="198"/>
      <c r="J43" s="197"/>
      <c r="K43" s="223"/>
      <c r="L43" s="197" t="s">
        <v>439</v>
      </c>
      <c r="M43" s="224"/>
      <c r="N43" s="200"/>
      <c r="O43" s="202"/>
      <c r="P43" s="200"/>
      <c r="Q43" s="285"/>
      <c r="R43" s="205"/>
    </row>
    <row r="44" spans="1:18" s="49" customFormat="1" ht="9" customHeight="1">
      <c r="A44" s="207"/>
      <c r="B44" s="208"/>
      <c r="C44" s="208"/>
      <c r="D44" s="218"/>
      <c r="E44" s="209"/>
      <c r="F44" s="209"/>
      <c r="G44" s="210"/>
      <c r="H44" s="211" t="s">
        <v>14</v>
      </c>
      <c r="I44" s="212"/>
      <c r="J44" s="213" t="s">
        <v>259</v>
      </c>
      <c r="K44" s="225"/>
      <c r="L44" s="197"/>
      <c r="M44" s="224"/>
      <c r="N44" s="200"/>
      <c r="O44" s="202"/>
      <c r="P44" s="200"/>
      <c r="Q44" s="285"/>
      <c r="R44" s="205"/>
    </row>
    <row r="45" spans="1:18" s="49" customFormat="1" ht="9" customHeight="1">
      <c r="A45" s="207">
        <v>20</v>
      </c>
      <c r="B45" s="194">
        <f>IF($D45="","",VLOOKUP($D45,'b12 Si MD Prep'!$A$7:$P$38,15))</f>
        <v>0</v>
      </c>
      <c r="C45" s="194">
        <f>IF($D45="","",VLOOKUP($D45,'b12 Si MD Prep'!$A$7:$P$38,16))</f>
        <v>78</v>
      </c>
      <c r="D45" s="195">
        <v>10</v>
      </c>
      <c r="E45" s="215" t="str">
        <f>UPPER(IF($D45="","",VLOOKUP($D45,'b12 Si MD Prep'!$A$7:$P$38,2)))</f>
        <v>ΖΑΡΙΦΗΣ</v>
      </c>
      <c r="F45" s="215" t="str">
        <f>IF($D45="","",VLOOKUP($D45,'b12 Si MD Prep'!$A$7:$P$38,3))</f>
        <v>ΑΝΑΣΤΑΣΙΟΣ</v>
      </c>
      <c r="G45" s="215"/>
      <c r="H45" s="215" t="str">
        <f>IF($D45="","",VLOOKUP($D45,'b12 Si MD Prep'!$A$7:$P$38,4))</f>
        <v>Α.Ο.ΒΑΡΗΣ ΑΝΑΓΥΡΟΥΣ</v>
      </c>
      <c r="I45" s="226"/>
      <c r="J45" s="197" t="s">
        <v>426</v>
      </c>
      <c r="K45" s="197"/>
      <c r="L45" s="197"/>
      <c r="M45" s="224"/>
      <c r="N45" s="200"/>
      <c r="O45" s="202"/>
      <c r="P45" s="200"/>
      <c r="Q45" s="285"/>
      <c r="R45" s="205"/>
    </row>
    <row r="46" spans="1:18" s="49" customFormat="1" ht="9" customHeight="1">
      <c r="A46" s="207"/>
      <c r="B46" s="208"/>
      <c r="C46" s="208"/>
      <c r="D46" s="218"/>
      <c r="E46" s="197"/>
      <c r="F46" s="197"/>
      <c r="G46" s="66"/>
      <c r="H46" s="227"/>
      <c r="I46" s="219"/>
      <c r="J46" s="197"/>
      <c r="K46" s="197"/>
      <c r="L46" s="211" t="s">
        <v>14</v>
      </c>
      <c r="M46" s="220"/>
      <c r="N46" s="213">
        <f>UPPER(IF(OR(M46="a",M46="as"),L42,IF(OR(M46="b",M46="bs"),L50,)))</f>
      </c>
      <c r="O46" s="286"/>
      <c r="P46" s="200"/>
      <c r="Q46" s="285"/>
      <c r="R46" s="205"/>
    </row>
    <row r="47" spans="1:18" s="49" customFormat="1" ht="9" customHeight="1">
      <c r="A47" s="207">
        <v>21</v>
      </c>
      <c r="B47" s="194">
        <f>IF($D47="","",VLOOKUP($D47,'b12 Si MD Prep'!$A$7:$P$38,15))</f>
        <v>0</v>
      </c>
      <c r="C47" s="194">
        <f>IF($D47="","",VLOOKUP($D47,'b12 Si MD Prep'!$A$7:$P$38,16))</f>
        <v>50.599998474121094</v>
      </c>
      <c r="D47" s="195">
        <v>15</v>
      </c>
      <c r="E47" s="215" t="str">
        <f>UPPER(IF($D47="","",VLOOKUP($D47,'b12 Si MD Prep'!$A$7:$P$38,2)))</f>
        <v>ΛΑΖΑΡΙΔΗΣ</v>
      </c>
      <c r="F47" s="215" t="str">
        <f>IF($D47="","",VLOOKUP($D47,'b12 Si MD Prep'!$A$7:$P$38,3))</f>
        <v>ΚΩΝΣΤΑΝΤΙΝΟΣ</v>
      </c>
      <c r="G47" s="215"/>
      <c r="H47" s="215" t="str">
        <f>IF($D47="","",VLOOKUP($D47,'b12 Si MD Prep'!$A$7:$P$38,4))</f>
        <v>Ο.Α.ΕΥΟΣΜΟΥ ΘΕΣΣΑΛΟΝΙΚΗΣ</v>
      </c>
      <c r="I47" s="228"/>
      <c r="J47" s="197"/>
      <c r="K47" s="197"/>
      <c r="L47" s="197"/>
      <c r="M47" s="224"/>
      <c r="N47" s="197"/>
      <c r="O47" s="285"/>
      <c r="P47" s="200"/>
      <c r="Q47" s="285"/>
      <c r="R47" s="205"/>
    </row>
    <row r="48" spans="1:18" s="49" customFormat="1" ht="9" customHeight="1">
      <c r="A48" s="207"/>
      <c r="B48" s="208"/>
      <c r="C48" s="208"/>
      <c r="D48" s="218"/>
      <c r="E48" s="209"/>
      <c r="F48" s="209"/>
      <c r="G48" s="210"/>
      <c r="H48" s="211" t="s">
        <v>14</v>
      </c>
      <c r="I48" s="212"/>
      <c r="J48" s="213" t="s">
        <v>278</v>
      </c>
      <c r="K48" s="213"/>
      <c r="L48" s="197"/>
      <c r="M48" s="224"/>
      <c r="N48" s="200"/>
      <c r="O48" s="285"/>
      <c r="P48" s="200"/>
      <c r="Q48" s="285"/>
      <c r="R48" s="205"/>
    </row>
    <row r="49" spans="1:18" s="49" customFormat="1" ht="9" customHeight="1">
      <c r="A49" s="207">
        <v>22</v>
      </c>
      <c r="B49" s="194">
        <f>IF($D49="","",VLOOKUP($D49,'b12 Si MD Prep'!$A$7:$P$38,15))</f>
        <v>0</v>
      </c>
      <c r="C49" s="194">
        <f>IF($D49="","",VLOOKUP($D49,'b12 Si MD Prep'!$A$7:$P$38,16))</f>
        <v>0</v>
      </c>
      <c r="D49" s="195">
        <v>23</v>
      </c>
      <c r="E49" s="215" t="str">
        <f>UPPER(IF($D49="","",VLOOKUP($D49,'b12 Si MD Prep'!$A$7:$P$38,2)))</f>
        <v>ΚΑΡΚΑΝΗΣ</v>
      </c>
      <c r="F49" s="215" t="str">
        <f>IF($D49="","",VLOOKUP($D49,'b12 Si MD Prep'!$A$7:$P$38,3))</f>
        <v>ΚΩΝΣΤΑΝΤΙΝΟΣ</v>
      </c>
      <c r="G49" s="215"/>
      <c r="H49" s="215" t="str">
        <f>IF($D49="","",VLOOKUP($D49,'b12 Si MD Prep'!$A$7:$P$38,4))</f>
        <v>Α.Ο.Α.ΦΙΛΟΘΕΗΣ</v>
      </c>
      <c r="I49" s="216"/>
      <c r="J49" s="197" t="s">
        <v>430</v>
      </c>
      <c r="K49" s="217"/>
      <c r="L49" s="197"/>
      <c r="M49" s="224"/>
      <c r="N49" s="200"/>
      <c r="O49" s="285"/>
      <c r="P49" s="200"/>
      <c r="Q49" s="285"/>
      <c r="R49" s="205"/>
    </row>
    <row r="50" spans="1:18" s="49" customFormat="1" ht="9" customHeight="1">
      <c r="A50" s="207"/>
      <c r="B50" s="208"/>
      <c r="C50" s="208"/>
      <c r="D50" s="218"/>
      <c r="E50" s="209"/>
      <c r="F50" s="209"/>
      <c r="G50" s="210"/>
      <c r="H50" s="197"/>
      <c r="I50" s="219"/>
      <c r="J50" s="211" t="s">
        <v>14</v>
      </c>
      <c r="K50" s="220"/>
      <c r="L50" s="213" t="s">
        <v>236</v>
      </c>
      <c r="M50" s="230"/>
      <c r="N50" s="200"/>
      <c r="O50" s="285"/>
      <c r="P50" s="200"/>
      <c r="Q50" s="285"/>
      <c r="R50" s="205"/>
    </row>
    <row r="51" spans="1:18" s="49" customFormat="1" ht="9" customHeight="1">
      <c r="A51" s="207">
        <v>23</v>
      </c>
      <c r="B51" s="194">
        <f>IF($D51="","",VLOOKUP($D51,'b12 Si MD Prep'!$A$7:$P$38,15))</f>
        <v>0</v>
      </c>
      <c r="C51" s="194">
        <f>IF($D51="","",VLOOKUP($D51,'b12 Si MD Prep'!$A$7:$P$38,16))</f>
        <v>0</v>
      </c>
      <c r="D51" s="195">
        <v>24</v>
      </c>
      <c r="E51" s="215" t="str">
        <f>UPPER(IF($D51="","",VLOOKUP($D51,'b12 Si MD Prep'!$A$7:$P$38,2)))</f>
        <v>ΚΟΥΣΤΕΡΙΔΗΣ</v>
      </c>
      <c r="F51" s="215" t="str">
        <f>IF($D51="","",VLOOKUP($D51,'b12 Si MD Prep'!$A$7:$P$38,3))</f>
        <v>ΡΑΦΑΗΛ</v>
      </c>
      <c r="G51" s="215"/>
      <c r="H51" s="215" t="str">
        <f>IF($D51="","",VLOOKUP($D51,'b12 Si MD Prep'!$A$7:$P$38,4))</f>
        <v>Ο.Α.ΕΥΟΣΜΟΥ ΘΕΣΣΑΛΟΝΙΚΗΣ</v>
      </c>
      <c r="I51" s="198"/>
      <c r="J51" s="197"/>
      <c r="K51" s="223"/>
      <c r="L51" s="197" t="s">
        <v>440</v>
      </c>
      <c r="M51" s="222"/>
      <c r="N51" s="200"/>
      <c r="O51" s="285"/>
      <c r="P51" s="200"/>
      <c r="Q51" s="285"/>
      <c r="R51" s="205"/>
    </row>
    <row r="52" spans="1:18" s="49" customFormat="1" ht="9" customHeight="1">
      <c r="A52" s="207"/>
      <c r="B52" s="208"/>
      <c r="C52" s="208"/>
      <c r="D52" s="208"/>
      <c r="E52" s="209"/>
      <c r="F52" s="209"/>
      <c r="G52" s="210"/>
      <c r="H52" s="211" t="s">
        <v>14</v>
      </c>
      <c r="I52" s="212"/>
      <c r="J52" s="213" t="s">
        <v>236</v>
      </c>
      <c r="K52" s="225"/>
      <c r="L52" s="197"/>
      <c r="M52" s="222"/>
      <c r="N52" s="200"/>
      <c r="O52" s="285"/>
      <c r="P52" s="200"/>
      <c r="Q52" s="285"/>
      <c r="R52" s="205"/>
    </row>
    <row r="53" spans="1:18" s="49" customFormat="1" ht="9" customHeight="1">
      <c r="A53" s="192">
        <v>24</v>
      </c>
      <c r="B53" s="194">
        <f>IF($D53="","",VLOOKUP($D53,'b12 Si MD Prep'!$A$7:$P$38,15))</f>
        <v>0</v>
      </c>
      <c r="C53" s="194">
        <f>IF($D53="","",VLOOKUP($D53,'b12 Si MD Prep'!$A$7:$P$38,16))</f>
        <v>133</v>
      </c>
      <c r="D53" s="195">
        <v>4</v>
      </c>
      <c r="E53" s="196" t="str">
        <f>UPPER(IF($D53="","",VLOOKUP($D53,'b12 Si MD Prep'!$A$7:$P$38,2)))</f>
        <v>ΦΩΤΟΓΛΟΥ</v>
      </c>
      <c r="F53" s="196" t="str">
        <f>IF($D53="","",VLOOKUP($D53,'b12 Si MD Prep'!$A$7:$P$38,3))</f>
        <v>ΧΑΡΑΛΑΜΠΟΣ</v>
      </c>
      <c r="G53" s="196"/>
      <c r="H53" s="196" t="str">
        <f>IF($D53="","",VLOOKUP($D53,'b12 Si MD Prep'!$A$7:$P$38,4))</f>
        <v>Μ.Γ.Σ.ΑΠΟΛΛΩΝ ΚΑΛΑΜΑΡΙΑΣ</v>
      </c>
      <c r="I53" s="226"/>
      <c r="J53" s="197" t="s">
        <v>428</v>
      </c>
      <c r="K53" s="197"/>
      <c r="L53" s="197"/>
      <c r="M53" s="222"/>
      <c r="N53" s="200"/>
      <c r="O53" s="285"/>
      <c r="P53" s="200"/>
      <c r="Q53" s="285"/>
      <c r="R53" s="205"/>
    </row>
    <row r="54" spans="1:18" s="49" customFormat="1" ht="9" customHeight="1">
      <c r="A54" s="207"/>
      <c r="B54" s="208"/>
      <c r="C54" s="208"/>
      <c r="D54" s="208"/>
      <c r="E54" s="227"/>
      <c r="F54" s="227"/>
      <c r="G54" s="231"/>
      <c r="H54" s="227"/>
      <c r="I54" s="219"/>
      <c r="J54" s="197"/>
      <c r="K54" s="197"/>
      <c r="L54" s="197"/>
      <c r="M54" s="222"/>
      <c r="N54" s="211" t="s">
        <v>14</v>
      </c>
      <c r="O54" s="220"/>
      <c r="P54" s="213">
        <f>UPPER(IF(OR(O54="a",O54="as"),N46,IF(OR(O54="b",O54="bs"),N62,)))</f>
      </c>
      <c r="Q54" s="287"/>
      <c r="R54" s="205"/>
    </row>
    <row r="55" spans="1:18" s="49" customFormat="1" ht="9" customHeight="1">
      <c r="A55" s="192">
        <v>25</v>
      </c>
      <c r="B55" s="194">
        <f>IF($D55="","",VLOOKUP($D55,'b12 Si MD Prep'!$A$7:$P$38,15))</f>
        <v>0</v>
      </c>
      <c r="C55" s="194">
        <f>IF($D55="","",VLOOKUP($D55,'b12 Si MD Prep'!$A$7:$P$38,16))</f>
        <v>121</v>
      </c>
      <c r="D55" s="195">
        <v>6</v>
      </c>
      <c r="E55" s="196" t="str">
        <f>UPPER(IF($D55="","",VLOOKUP($D55,'b12 Si MD Prep'!$A$7:$P$38,2)))</f>
        <v>ΜΑΝΕΚΑΣ</v>
      </c>
      <c r="F55" s="196" t="str">
        <f>IF($D55="","",VLOOKUP($D55,'b12 Si MD Prep'!$A$7:$P$38,3))</f>
        <v>ΑΘΑΝΑΣΙΟΣ</v>
      </c>
      <c r="G55" s="196"/>
      <c r="H55" s="196" t="str">
        <f>IF($D55="","",VLOOKUP($D55,'b12 Si MD Prep'!$A$7:$P$38,4))</f>
        <v>Ο.Α.ΙΩΑΝΝΙΝΩΝ</v>
      </c>
      <c r="I55" s="198"/>
      <c r="J55" s="197"/>
      <c r="K55" s="197"/>
      <c r="L55" s="197"/>
      <c r="M55" s="222"/>
      <c r="N55" s="200"/>
      <c r="O55" s="285"/>
      <c r="P55" s="197"/>
      <c r="Q55" s="202"/>
      <c r="R55" s="205"/>
    </row>
    <row r="56" spans="1:18" s="49" customFormat="1" ht="9" customHeight="1">
      <c r="A56" s="207"/>
      <c r="B56" s="208"/>
      <c r="C56" s="208"/>
      <c r="D56" s="208"/>
      <c r="E56" s="209"/>
      <c r="F56" s="209"/>
      <c r="G56" s="210"/>
      <c r="H56" s="211" t="s">
        <v>14</v>
      </c>
      <c r="I56" s="212"/>
      <c r="J56" s="213" t="s">
        <v>243</v>
      </c>
      <c r="K56" s="213"/>
      <c r="L56" s="197"/>
      <c r="M56" s="222"/>
      <c r="N56" s="200"/>
      <c r="O56" s="285"/>
      <c r="P56" s="200"/>
      <c r="Q56" s="202"/>
      <c r="R56" s="205"/>
    </row>
    <row r="57" spans="1:18" s="49" customFormat="1" ht="9" customHeight="1">
      <c r="A57" s="207">
        <v>26</v>
      </c>
      <c r="B57" s="194">
        <f>IF($D57="","",VLOOKUP($D57,'b12 Si MD Prep'!$A$7:$P$38,15))</f>
        <v>0</v>
      </c>
      <c r="C57" s="194">
        <f>IF($D57="","",VLOOKUP($D57,'b12 Si MD Prep'!$A$7:$P$38,16))</f>
        <v>0</v>
      </c>
      <c r="D57" s="195">
        <v>28</v>
      </c>
      <c r="E57" s="215" t="str">
        <f>UPPER(IF($D57="","",VLOOKUP($D57,'b12 Si MD Prep'!$A$7:$P$38,2)))</f>
        <v>ΜΠΑΝΤΙΚΟΣ</v>
      </c>
      <c r="F57" s="215" t="str">
        <f>IF($D57="","",VLOOKUP($D57,'b12 Si MD Prep'!$A$7:$P$38,3))</f>
        <v>ΕΥΑΓΓΕΛΟΣ</v>
      </c>
      <c r="G57" s="215"/>
      <c r="H57" s="215" t="str">
        <f>IF($D57="","",VLOOKUP($D57,'b12 Si MD Prep'!$A$7:$P$38,4))</f>
        <v>Α.Ο.Α.ΚΑΒΑΛΑΣ</v>
      </c>
      <c r="I57" s="216"/>
      <c r="J57" s="197" t="s">
        <v>429</v>
      </c>
      <c r="K57" s="217"/>
      <c r="L57" s="197"/>
      <c r="M57" s="222"/>
      <c r="N57" s="200"/>
      <c r="O57" s="285"/>
      <c r="P57" s="200"/>
      <c r="Q57" s="202"/>
      <c r="R57" s="205"/>
    </row>
    <row r="58" spans="1:18" s="49" customFormat="1" ht="9" customHeight="1">
      <c r="A58" s="207"/>
      <c r="B58" s="208"/>
      <c r="C58" s="208"/>
      <c r="D58" s="218"/>
      <c r="E58" s="209"/>
      <c r="F58" s="209"/>
      <c r="G58" s="210"/>
      <c r="H58" s="209"/>
      <c r="I58" s="219"/>
      <c r="J58" s="211" t="s">
        <v>14</v>
      </c>
      <c r="K58" s="220"/>
      <c r="L58" s="213" t="s">
        <v>243</v>
      </c>
      <c r="M58" s="221"/>
      <c r="N58" s="200"/>
      <c r="O58" s="285"/>
      <c r="P58" s="200"/>
      <c r="Q58" s="202"/>
      <c r="R58" s="205"/>
    </row>
    <row r="59" spans="1:18" s="49" customFormat="1" ht="9" customHeight="1">
      <c r="A59" s="207">
        <v>27</v>
      </c>
      <c r="B59" s="194">
        <f>IF($D59="","",VLOOKUP($D59,'b12 Si MD Prep'!$A$7:$P$38,15))</f>
        <v>0</v>
      </c>
      <c r="C59" s="194">
        <f>IF($D59="","",VLOOKUP($D59,'b12 Si MD Prep'!$A$7:$P$38,16))</f>
        <v>0</v>
      </c>
      <c r="D59" s="195">
        <v>26</v>
      </c>
      <c r="E59" s="215" t="str">
        <f>UPPER(IF($D59="","",VLOOKUP($D59,'b12 Si MD Prep'!$A$7:$P$38,2)))</f>
        <v>ΜΑΜΑΛΗΣ</v>
      </c>
      <c r="F59" s="215" t="str">
        <f>IF($D59="","",VLOOKUP($D59,'b12 Si MD Prep'!$A$7:$P$38,3))</f>
        <v>ΟΔΥΣΣΕΑΣ</v>
      </c>
      <c r="G59" s="215"/>
      <c r="H59" s="215" t="str">
        <f>IF($D59="","",VLOOKUP($D59,'b12 Si MD Prep'!$A$7:$P$38,4))</f>
        <v>Ο.Α.ΣΟΥΔΑΣ</v>
      </c>
      <c r="I59" s="198"/>
      <c r="J59" s="197"/>
      <c r="K59" s="223"/>
      <c r="L59" s="197" t="s">
        <v>441</v>
      </c>
      <c r="M59" s="224"/>
      <c r="N59" s="200"/>
      <c r="O59" s="285"/>
      <c r="P59" s="200"/>
      <c r="Q59" s="202"/>
      <c r="R59" s="236"/>
    </row>
    <row r="60" spans="1:18" s="49" customFormat="1" ht="9" customHeight="1">
      <c r="A60" s="207"/>
      <c r="B60" s="208"/>
      <c r="C60" s="208"/>
      <c r="D60" s="218"/>
      <c r="E60" s="209"/>
      <c r="F60" s="209"/>
      <c r="G60" s="210"/>
      <c r="H60" s="211" t="s">
        <v>14</v>
      </c>
      <c r="I60" s="212"/>
      <c r="J60" s="213" t="s">
        <v>326</v>
      </c>
      <c r="K60" s="225"/>
      <c r="L60" s="197"/>
      <c r="M60" s="224"/>
      <c r="N60" s="200"/>
      <c r="O60" s="285"/>
      <c r="P60" s="200"/>
      <c r="Q60" s="202"/>
      <c r="R60" s="205"/>
    </row>
    <row r="61" spans="1:18" s="49" customFormat="1" ht="9" customHeight="1">
      <c r="A61" s="207">
        <v>28</v>
      </c>
      <c r="B61" s="194">
        <f>IF($D61="","",VLOOKUP($D61,'b12 Si MD Prep'!$A$7:$P$38,15))</f>
        <v>0</v>
      </c>
      <c r="C61" s="194">
        <f>IF($D61="","",VLOOKUP($D61,'b12 Si MD Prep'!$A$7:$P$38,16))</f>
        <v>0</v>
      </c>
      <c r="D61" s="195">
        <v>29</v>
      </c>
      <c r="E61" s="215" t="str">
        <f>UPPER(IF($D61="","",VLOOKUP($D61,'b12 Si MD Prep'!$A$7:$P$38,2)))</f>
        <v>ΜΠΟΥΡΤΖΑΛΑΣ</v>
      </c>
      <c r="F61" s="215" t="str">
        <f>IF($D61="","",VLOOKUP($D61,'b12 Si MD Prep'!$A$7:$P$38,3))</f>
        <v>ΗΛΙΑΣ-ΜΑΡΙΟΣ</v>
      </c>
      <c r="G61" s="215"/>
      <c r="H61" s="215" t="str">
        <f>IF($D61="","",VLOOKUP($D61,'b12 Si MD Prep'!$A$7:$P$38,4))</f>
        <v>ΦΘΙΩΤΙΚΟΣ.Ο.Α</v>
      </c>
      <c r="I61" s="226"/>
      <c r="J61" s="197" t="s">
        <v>431</v>
      </c>
      <c r="K61" s="197"/>
      <c r="L61" s="197"/>
      <c r="M61" s="224"/>
      <c r="N61" s="200"/>
      <c r="O61" s="285"/>
      <c r="P61" s="200"/>
      <c r="Q61" s="202"/>
      <c r="R61" s="205"/>
    </row>
    <row r="62" spans="1:18" s="49" customFormat="1" ht="9" customHeight="1">
      <c r="A62" s="207"/>
      <c r="B62" s="208"/>
      <c r="C62" s="208"/>
      <c r="D62" s="218"/>
      <c r="E62" s="197"/>
      <c r="F62" s="197"/>
      <c r="G62" s="66"/>
      <c r="H62" s="227"/>
      <c r="I62" s="219"/>
      <c r="J62" s="197"/>
      <c r="K62" s="197"/>
      <c r="L62" s="211" t="s">
        <v>14</v>
      </c>
      <c r="M62" s="220"/>
      <c r="N62" s="213">
        <f>UPPER(IF(OR(M62="a",M62="as"),L58,IF(OR(M62="b",M62="bs"),L66,)))</f>
      </c>
      <c r="O62" s="287"/>
      <c r="P62" s="200"/>
      <c r="Q62" s="202"/>
      <c r="R62" s="205"/>
    </row>
    <row r="63" spans="1:18" s="49" customFormat="1" ht="9" customHeight="1">
      <c r="A63" s="207">
        <v>29</v>
      </c>
      <c r="B63" s="194">
        <f>IF($D63="","",VLOOKUP($D63,'b12 Si MD Prep'!$A$7:$P$38,15))</f>
        <v>0</v>
      </c>
      <c r="C63" s="194">
        <f>IF($D63="","",VLOOKUP($D63,'b12 Si MD Prep'!$A$7:$P$38,16))</f>
        <v>0</v>
      </c>
      <c r="D63" s="195">
        <v>30</v>
      </c>
      <c r="E63" s="215" t="str">
        <f>UPPER(IF($D63="","",VLOOKUP($D63,'b12 Si MD Prep'!$A$7:$P$38,2)))</f>
        <v>ΣΒΗΓΚΑΣ</v>
      </c>
      <c r="F63" s="215" t="str">
        <f>IF($D63="","",VLOOKUP($D63,'b12 Si MD Prep'!$A$7:$P$38,3))</f>
        <v>ΠΑΝΑΓΙΩΤΗΣ</v>
      </c>
      <c r="G63" s="215"/>
      <c r="H63" s="215" t="str">
        <f>IF($D63="","",VLOOKUP($D63,'b12 Si MD Prep'!$A$7:$P$38,4))</f>
        <v>Α.Ο.Α.ΗΛΙΟΥΠΟΛΗΣ</v>
      </c>
      <c r="I63" s="228"/>
      <c r="J63" s="197"/>
      <c r="K63" s="197"/>
      <c r="L63" s="197"/>
      <c r="M63" s="224"/>
      <c r="N63" s="197"/>
      <c r="O63" s="222"/>
      <c r="P63" s="203"/>
      <c r="Q63" s="204"/>
      <c r="R63" s="205"/>
    </row>
    <row r="64" spans="1:18" s="49" customFormat="1" ht="9" customHeight="1">
      <c r="A64" s="207"/>
      <c r="B64" s="208"/>
      <c r="C64" s="208"/>
      <c r="D64" s="218"/>
      <c r="E64" s="209"/>
      <c r="F64" s="209"/>
      <c r="G64" s="210"/>
      <c r="H64" s="211" t="s">
        <v>14</v>
      </c>
      <c r="I64" s="212"/>
      <c r="J64" s="213" t="s">
        <v>300</v>
      </c>
      <c r="K64" s="213"/>
      <c r="L64" s="197"/>
      <c r="M64" s="224"/>
      <c r="N64" s="222"/>
      <c r="O64" s="222"/>
      <c r="P64" s="203"/>
      <c r="Q64" s="204"/>
      <c r="R64" s="205"/>
    </row>
    <row r="65" spans="1:18" s="49" customFormat="1" ht="9" customHeight="1">
      <c r="A65" s="207">
        <v>30</v>
      </c>
      <c r="B65" s="194">
        <f>IF($D65="","",VLOOKUP($D65,'b12 Si MD Prep'!$A$7:$P$38,15))</f>
        <v>0</v>
      </c>
      <c r="C65" s="194">
        <f>IF($D65="","",VLOOKUP($D65,'b12 Si MD Prep'!$A$7:$P$38,16))</f>
        <v>0</v>
      </c>
      <c r="D65" s="195">
        <v>18</v>
      </c>
      <c r="E65" s="215" t="str">
        <f>UPPER(IF($D65="","",VLOOKUP($D65,'b12 Si MD Prep'!$A$7:$P$38,2)))</f>
        <v>ΒΟΥΛΓΑΡΑΚΗΣ</v>
      </c>
      <c r="F65" s="215" t="str">
        <f>IF($D65="","",VLOOKUP($D65,'b12 Si MD Prep'!$A$7:$P$38,3))</f>
        <v>ΕΛΕΥΘΕΡΙΟΣ</v>
      </c>
      <c r="G65" s="215"/>
      <c r="H65" s="215" t="str">
        <f>IF($D65="","",VLOOKUP($D65,'b12 Si MD Prep'!$A$7:$P$38,4))</f>
        <v>Ο.Α.ΣΟΥΔΑΣ</v>
      </c>
      <c r="I65" s="216"/>
      <c r="J65" s="197" t="s">
        <v>413</v>
      </c>
      <c r="K65" s="217"/>
      <c r="L65" s="197"/>
      <c r="M65" s="224"/>
      <c r="N65" s="222"/>
      <c r="O65" s="222"/>
      <c r="P65" s="203"/>
      <c r="Q65" s="204"/>
      <c r="R65" s="205"/>
    </row>
    <row r="66" spans="1:18" s="49" customFormat="1" ht="9" customHeight="1">
      <c r="A66" s="207"/>
      <c r="B66" s="208"/>
      <c r="C66" s="208"/>
      <c r="D66" s="218"/>
      <c r="E66" s="209"/>
      <c r="F66" s="209"/>
      <c r="G66" s="210"/>
      <c r="H66" s="197"/>
      <c r="I66" s="219"/>
      <c r="J66" s="211" t="s">
        <v>14</v>
      </c>
      <c r="K66" s="220"/>
      <c r="L66" s="213" t="s">
        <v>229</v>
      </c>
      <c r="M66" s="230"/>
      <c r="N66" s="222"/>
      <c r="O66" s="222"/>
      <c r="P66" s="203"/>
      <c r="Q66" s="204"/>
      <c r="R66" s="205"/>
    </row>
    <row r="67" spans="1:18" s="49" customFormat="1" ht="9" customHeight="1">
      <c r="A67" s="207">
        <v>31</v>
      </c>
      <c r="B67" s="194">
        <f>IF($D67="","",VLOOKUP($D67,'b12 Si MD Prep'!$A$7:$P$38,15))</f>
        <v>0</v>
      </c>
      <c r="C67" s="194">
        <f>IF($D67="","",VLOOKUP($D67,'b12 Si MD Prep'!$A$7:$P$38,16))</f>
        <v>0</v>
      </c>
      <c r="D67" s="195">
        <v>19</v>
      </c>
      <c r="E67" s="215" t="str">
        <f>UPPER(IF($D67="","",VLOOKUP($D67,'b12 Si MD Prep'!$A$7:$P$38,2)))</f>
        <v>ΓΕΩΡΓΑΛΗΣ</v>
      </c>
      <c r="F67" s="215" t="str">
        <f>IF($D67="","",VLOOKUP($D67,'b12 Si MD Prep'!$A$7:$P$38,3))</f>
        <v>ΧΑΡΗΣ</v>
      </c>
      <c r="G67" s="215"/>
      <c r="H67" s="215" t="str">
        <f>IF($D67="","",VLOOKUP($D67,'b12 Si MD Prep'!$A$7:$P$38,4))</f>
        <v>Α.Ο.Α.ΚΑΒΑΛΑΣ</v>
      </c>
      <c r="I67" s="198"/>
      <c r="J67" s="197"/>
      <c r="K67" s="223"/>
      <c r="L67" s="197" t="s">
        <v>426</v>
      </c>
      <c r="M67" s="222"/>
      <c r="N67" s="222"/>
      <c r="O67" s="222"/>
      <c r="P67" s="203"/>
      <c r="Q67" s="204"/>
      <c r="R67" s="205"/>
    </row>
    <row r="68" spans="1:18" s="49" customFormat="1" ht="9" customHeight="1">
      <c r="A68" s="207"/>
      <c r="B68" s="208"/>
      <c r="C68" s="208"/>
      <c r="D68" s="208"/>
      <c r="E68" s="209"/>
      <c r="F68" s="209"/>
      <c r="G68" s="210"/>
      <c r="H68" s="211" t="s">
        <v>14</v>
      </c>
      <c r="I68" s="212"/>
      <c r="J68" s="213" t="s">
        <v>229</v>
      </c>
      <c r="K68" s="225"/>
      <c r="L68" s="197"/>
      <c r="M68" s="222"/>
      <c r="N68" s="222"/>
      <c r="O68" s="222"/>
      <c r="P68" s="203"/>
      <c r="Q68" s="204"/>
      <c r="R68" s="205"/>
    </row>
    <row r="69" spans="1:18" s="49" customFormat="1" ht="9" customHeight="1">
      <c r="A69" s="192">
        <v>32</v>
      </c>
      <c r="B69" s="194">
        <f>IF($D69="","",VLOOKUP($D69,'b12 Si MD Prep'!$A$7:$P$38,15))</f>
        <v>0</v>
      </c>
      <c r="C69" s="194">
        <f>IF($D69="","",VLOOKUP($D69,'b12 Si MD Prep'!$A$7:$P$38,16))</f>
        <v>200</v>
      </c>
      <c r="D69" s="195">
        <v>2</v>
      </c>
      <c r="E69" s="196" t="str">
        <f>UPPER(IF($D69="","",VLOOKUP($D69,'b12 Si MD Prep'!$A$7:$P$38,2)))</f>
        <v>ΓΑΛΕΝΙΑΝΟΣ</v>
      </c>
      <c r="F69" s="196" t="str">
        <f>IF($D69="","",VLOOKUP($D69,'b12 Si MD Prep'!$A$7:$P$38,3))</f>
        <v>ΓΕΩΡΓΙΟΣ</v>
      </c>
      <c r="G69" s="196"/>
      <c r="H69" s="196" t="str">
        <f>IF($D69="","",VLOOKUP($D69,'b12 Si MD Prep'!$A$7:$P$38,4))</f>
        <v>Α.Κ.Α.ΜΑΡΑΘΩΝΑ</v>
      </c>
      <c r="I69" s="226"/>
      <c r="J69" s="197" t="s">
        <v>432</v>
      </c>
      <c r="K69" s="197"/>
      <c r="L69" s="197"/>
      <c r="M69" s="197"/>
      <c r="N69" s="200"/>
      <c r="O69" s="202"/>
      <c r="P69" s="203"/>
      <c r="Q69" s="204"/>
      <c r="R69" s="205"/>
    </row>
    <row r="70" spans="1:18" s="2" customFormat="1" ht="6.75" customHeight="1">
      <c r="A70" s="237"/>
      <c r="B70" s="237"/>
      <c r="C70" s="237"/>
      <c r="D70" s="237" t="s">
        <v>62</v>
      </c>
      <c r="E70" s="238"/>
      <c r="F70" s="238"/>
      <c r="G70" s="238"/>
      <c r="H70" s="238"/>
      <c r="I70" s="239"/>
      <c r="J70" s="240"/>
      <c r="K70" s="241"/>
      <c r="L70" s="240"/>
      <c r="M70" s="241"/>
      <c r="N70" s="240"/>
      <c r="O70" s="241"/>
      <c r="P70" s="240"/>
      <c r="Q70" s="241"/>
      <c r="R70" s="242"/>
    </row>
    <row r="71" spans="1:17" s="19" customFormat="1" ht="10.5" customHeight="1">
      <c r="A71" s="243" t="s">
        <v>52</v>
      </c>
      <c r="B71" s="244"/>
      <c r="C71" s="245"/>
      <c r="D71" s="246" t="s">
        <v>53</v>
      </c>
      <c r="E71" s="247" t="s">
        <v>54</v>
      </c>
      <c r="F71" s="246"/>
      <c r="G71" s="248"/>
      <c r="H71" s="249"/>
      <c r="I71" s="246" t="s">
        <v>53</v>
      </c>
      <c r="J71" s="247" t="s">
        <v>132</v>
      </c>
      <c r="K71" s="250"/>
      <c r="L71" s="247" t="s">
        <v>56</v>
      </c>
      <c r="M71" s="251"/>
      <c r="N71" s="252" t="s">
        <v>57</v>
      </c>
      <c r="O71" s="252"/>
      <c r="P71" s="253"/>
      <c r="Q71" s="254"/>
    </row>
    <row r="72" spans="1:17" s="19" customFormat="1" ht="9" customHeight="1">
      <c r="A72" s="256" t="s">
        <v>58</v>
      </c>
      <c r="B72" s="255"/>
      <c r="C72" s="257"/>
      <c r="D72" s="258">
        <v>1</v>
      </c>
      <c r="E72" s="74">
        <f>IF(D72&gt;$Q$79,,UPPER(VLOOKUP(D72,'b12 Si MD Prep'!$A$7:$R$134,2)))</f>
        <v>0</v>
      </c>
      <c r="F72" s="259"/>
      <c r="G72" s="74"/>
      <c r="H72" s="73"/>
      <c r="I72" s="260" t="s">
        <v>59</v>
      </c>
      <c r="J72" s="255"/>
      <c r="K72" s="261"/>
      <c r="L72" s="255"/>
      <c r="M72" s="262"/>
      <c r="N72" s="263" t="s">
        <v>60</v>
      </c>
      <c r="O72" s="264"/>
      <c r="P72" s="264"/>
      <c r="Q72" s="265"/>
    </row>
    <row r="73" spans="1:17" s="19" customFormat="1" ht="9" customHeight="1">
      <c r="A73" s="256" t="s">
        <v>61</v>
      </c>
      <c r="B73" s="255"/>
      <c r="C73" s="257"/>
      <c r="D73" s="258">
        <v>2</v>
      </c>
      <c r="E73" s="74">
        <f>IF(D73&gt;$Q$79,,UPPER(VLOOKUP(D73,'b12 Si MD Prep'!$A$7:$R$134,2)))</f>
        <v>0</v>
      </c>
      <c r="F73" s="259"/>
      <c r="G73" s="74"/>
      <c r="H73" s="73"/>
      <c r="I73" s="260" t="s">
        <v>62</v>
      </c>
      <c r="J73" s="255"/>
      <c r="K73" s="261"/>
      <c r="L73" s="255"/>
      <c r="M73" s="262"/>
      <c r="N73" s="266"/>
      <c r="O73" s="267"/>
      <c r="P73" s="268"/>
      <c r="Q73" s="269"/>
    </row>
    <row r="74" spans="1:17" s="19" customFormat="1" ht="9" customHeight="1">
      <c r="A74" s="270" t="s">
        <v>63</v>
      </c>
      <c r="B74" s="268"/>
      <c r="C74" s="271"/>
      <c r="D74" s="258">
        <v>3</v>
      </c>
      <c r="E74" s="74">
        <f>IF(D74&gt;$Q$79,,UPPER(VLOOKUP(D74,'b12 Si MD Prep'!$A$7:$R$134,2)))</f>
        <v>0</v>
      </c>
      <c r="F74" s="259"/>
      <c r="G74" s="74"/>
      <c r="H74" s="73"/>
      <c r="I74" s="260" t="s">
        <v>64</v>
      </c>
      <c r="J74" s="255"/>
      <c r="K74" s="261"/>
      <c r="L74" s="255"/>
      <c r="M74" s="262"/>
      <c r="N74" s="263" t="s">
        <v>65</v>
      </c>
      <c r="O74" s="264"/>
      <c r="P74" s="264"/>
      <c r="Q74" s="265"/>
    </row>
    <row r="75" spans="1:17" s="19" customFormat="1" ht="9" customHeight="1">
      <c r="A75" s="272"/>
      <c r="B75" s="180"/>
      <c r="C75" s="273"/>
      <c r="D75" s="258">
        <v>4</v>
      </c>
      <c r="E75" s="74">
        <f>IF(D75&gt;$Q$79,,UPPER(VLOOKUP(D75,'b12 Si MD Prep'!$A$7:$R$134,2)))</f>
        <v>0</v>
      </c>
      <c r="F75" s="259"/>
      <c r="G75" s="74"/>
      <c r="H75" s="73"/>
      <c r="I75" s="260" t="s">
        <v>66</v>
      </c>
      <c r="J75" s="255"/>
      <c r="K75" s="261"/>
      <c r="L75" s="255"/>
      <c r="M75" s="262"/>
      <c r="N75" s="255"/>
      <c r="O75" s="261"/>
      <c r="P75" s="255"/>
      <c r="Q75" s="262"/>
    </row>
    <row r="76" spans="1:17" s="19" customFormat="1" ht="9" customHeight="1">
      <c r="A76" s="274" t="s">
        <v>67</v>
      </c>
      <c r="B76" s="275"/>
      <c r="C76" s="276"/>
      <c r="D76" s="258">
        <v>5</v>
      </c>
      <c r="E76" s="74">
        <f>IF(D76&gt;$Q$79,,UPPER(VLOOKUP(D76,'b12 Si MD Prep'!$A$7:$R$134,2)))</f>
        <v>0</v>
      </c>
      <c r="F76" s="259"/>
      <c r="G76" s="74"/>
      <c r="H76" s="73"/>
      <c r="I76" s="260" t="s">
        <v>68</v>
      </c>
      <c r="J76" s="255"/>
      <c r="K76" s="261"/>
      <c r="L76" s="255"/>
      <c r="M76" s="262"/>
      <c r="N76" s="268"/>
      <c r="O76" s="267"/>
      <c r="P76" s="268"/>
      <c r="Q76" s="269"/>
    </row>
    <row r="77" spans="1:17" s="19" customFormat="1" ht="9" customHeight="1">
      <c r="A77" s="256" t="s">
        <v>58</v>
      </c>
      <c r="B77" s="255"/>
      <c r="C77" s="257"/>
      <c r="D77" s="258">
        <v>6</v>
      </c>
      <c r="E77" s="74">
        <f>IF(D77&gt;$Q$79,,UPPER(VLOOKUP(D77,'b12 Si MD Prep'!$A$7:$R$134,2)))</f>
        <v>0</v>
      </c>
      <c r="F77" s="259"/>
      <c r="G77" s="74"/>
      <c r="H77" s="73"/>
      <c r="I77" s="260" t="s">
        <v>69</v>
      </c>
      <c r="J77" s="255"/>
      <c r="K77" s="261"/>
      <c r="L77" s="255"/>
      <c r="M77" s="262"/>
      <c r="N77" s="263" t="s">
        <v>21</v>
      </c>
      <c r="O77" s="264"/>
      <c r="P77" s="264"/>
      <c r="Q77" s="265"/>
    </row>
    <row r="78" spans="1:17" s="19" customFormat="1" ht="9" customHeight="1">
      <c r="A78" s="256" t="s">
        <v>70</v>
      </c>
      <c r="B78" s="255"/>
      <c r="C78" s="277"/>
      <c r="D78" s="258">
        <v>7</v>
      </c>
      <c r="E78" s="74">
        <f>IF(D78&gt;$Q$79,,UPPER(VLOOKUP(D78,'b12 Si MD Prep'!$A$7:$R$134,2)))</f>
        <v>0</v>
      </c>
      <c r="F78" s="259"/>
      <c r="G78" s="74"/>
      <c r="H78" s="73"/>
      <c r="I78" s="260" t="s">
        <v>71</v>
      </c>
      <c r="J78" s="255"/>
      <c r="K78" s="261"/>
      <c r="L78" s="255"/>
      <c r="M78" s="262"/>
      <c r="N78" s="255"/>
      <c r="O78" s="261"/>
      <c r="P78" s="255"/>
      <c r="Q78" s="262"/>
    </row>
    <row r="79" spans="1:17" s="19" customFormat="1" ht="9" customHeight="1">
      <c r="A79" s="270" t="s">
        <v>72</v>
      </c>
      <c r="B79" s="268"/>
      <c r="C79" s="278"/>
      <c r="D79" s="279">
        <v>8</v>
      </c>
      <c r="E79" s="280">
        <f>IF(D79&gt;$Q$79,,UPPER(VLOOKUP(D79,'b12 Si MD Prep'!$A$7:$R$134,2)))</f>
        <v>0</v>
      </c>
      <c r="F79" s="281"/>
      <c r="G79" s="280"/>
      <c r="H79" s="282"/>
      <c r="I79" s="283" t="s">
        <v>73</v>
      </c>
      <c r="J79" s="268"/>
      <c r="K79" s="267"/>
      <c r="L79" s="268"/>
      <c r="M79" s="269"/>
      <c r="N79" s="268" t="str">
        <f>Q4</f>
        <v>ΜΟΥΡΤΖΙΟΣ ΧΡΗΣΤΟΣ</v>
      </c>
      <c r="O79" s="267"/>
      <c r="P79" s="268"/>
      <c r="Q79" s="284">
        <f>MIN(8,'b12 Si MD Prep'!R5)</f>
        <v>0</v>
      </c>
    </row>
  </sheetData>
  <mergeCells count="1">
    <mergeCell ref="A4:C4"/>
  </mergeCells>
  <conditionalFormatting sqref="G39 G41 G7 G9 G11 G13 G15 G17 G19 G23 G43 G45 G47 G49 G51 G53 G21 G25 G27 G29 G31 G33 G35 G37 G55 G57 G59 G61 G63 G65 G67 G69">
    <cfRule type="expression" priority="1" dxfId="3" stopIfTrue="1">
      <formula>AND($D7&lt;9,$C7&gt;0)</formula>
    </cfRule>
  </conditionalFormatting>
  <conditionalFormatting sqref="H8 H40 H16 L14 H20 L30 H24 H48 L46 H52 H32 H44 H36 H12 L62 H28 J18 J26 J34 J42 J50 J58 J66 J10 H56 H64 H68 H60 N22 N39 N54">
    <cfRule type="expression" priority="2" dxfId="4" stopIfTrue="1">
      <formula>AND($N$1="CU",H8="Umpire")</formula>
    </cfRule>
    <cfRule type="expression" priority="3" dxfId="5" stopIfTrue="1">
      <formula>AND($N$1="CU",H8&lt;&gt;"Umpire",I8&lt;&gt;"")</formula>
    </cfRule>
    <cfRule type="expression" priority="4" dxfId="6" stopIfTrue="1">
      <formula>AND($N$1="CU",H8&lt;&gt;"Umpire")</formula>
    </cfRule>
  </conditionalFormatting>
  <conditionalFormatting sqref="D67 D65 D63 D13 D61 D15 D17 D21 D19 D23 D25 D27 D29 D31 D33 D37 D35 D39 D41 D43 D47 D49 D45 D51 D53 D55 D57 D59 D69">
    <cfRule type="expression" priority="5" dxfId="9" stopIfTrue="1">
      <formula>AND($D13&lt;9,$C13&gt;0)</formula>
    </cfRule>
  </conditionalFormatting>
  <conditionalFormatting sqref="J60 J56 J52 L26 L34 L42 L50 L58 N14 N30 N46 N62 P22 P54 J68 J12 J16 J64 J24 J28 J32 J36 J40 J44 J48 L66">
    <cfRule type="expression" priority="6" dxfId="3" stopIfTrue="1">
      <formula>I12="as"</formula>
    </cfRule>
    <cfRule type="expression" priority="7" dxfId="3" stopIfTrue="1">
      <formula>I12="bs"</formula>
    </cfRule>
  </conditionalFormatting>
  <conditionalFormatting sqref="B7 B9 B11 B13 B15 B17 B19 B21 B23 B25 B27 B29 B31 B33 B35 B37 B39 B41 B43 B45 B47 B49 B51 B53 B55 B57 B59 B61 B63 B65 B67 B69">
    <cfRule type="cellIs" priority="8" dxfId="7" operator="equal" stopIfTrue="1">
      <formula>"QA"</formula>
    </cfRule>
    <cfRule type="cellIs" priority="9" dxfId="7" operator="equal" stopIfTrue="1">
      <formula>"DA"</formula>
    </cfRule>
  </conditionalFormatting>
  <conditionalFormatting sqref="I8 I12 I16 I20 I24 I28 I32 I36 I40 I44 I48 I52 I56 I60 I64 I68 K66 K58 K50 K42 K34 K26 K18 K10 M14 M30 M46 M62 Q79 O54 O39 O22">
    <cfRule type="expression" priority="10" dxfId="8" stopIfTrue="1">
      <formula>$N$1="CU"</formula>
    </cfRule>
  </conditionalFormatting>
  <conditionalFormatting sqref="P38">
    <cfRule type="expression" priority="11" dxfId="3" stopIfTrue="1">
      <formula>O39="as"</formula>
    </cfRule>
    <cfRule type="expression" priority="12" dxfId="3" stopIfTrue="1">
      <formula>O39="bs"</formula>
    </cfRule>
  </conditionalFormatting>
  <conditionalFormatting sqref="D7 D9 D11">
    <cfRule type="expression" priority="13" dxfId="9"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workbookViewId="0" topLeftCell="C1">
      <pane ySplit="7" topLeftCell="BM8" activePane="bottomLeft" state="frozen"/>
      <selection pane="topLeft" activeCell="A4" sqref="A4:C4"/>
      <selection pane="bottomLeft" activeCell="I7" sqref="I7"/>
    </sheetView>
  </sheetViews>
  <sheetFormatPr defaultColWidth="9.140625" defaultRowHeight="12.75"/>
  <cols>
    <col min="1" max="1" width="4.00390625" style="0" customWidth="1"/>
    <col min="2" max="2" width="25.140625" style="0" customWidth="1"/>
    <col min="3" max="3" width="20.57421875" style="0" customWidth="1"/>
    <col min="4" max="4" width="6.28125" style="58" customWidth="1"/>
    <col min="5" max="5" width="12.7109375" style="88" customWidth="1"/>
    <col min="6" max="6" width="23.28125" style="0" customWidth="1"/>
    <col min="7" max="7" width="8.00390625" style="58" hidden="1" customWidth="1"/>
    <col min="8" max="12" width="8.7109375" style="58" customWidth="1"/>
  </cols>
  <sheetData>
    <row r="1" spans="1:12" ht="26.25">
      <c r="A1" s="76" t="str">
        <f>'Week SetUp'!$A$6</f>
        <v>8ο ΠΑΝΕΛΛΑΔΙΚΟ</v>
      </c>
      <c r="B1" s="76"/>
      <c r="C1" s="76"/>
      <c r="D1" s="98"/>
      <c r="E1" s="139" t="s">
        <v>138</v>
      </c>
      <c r="F1" s="139"/>
      <c r="G1" s="78"/>
      <c r="H1" s="78"/>
      <c r="I1" s="78"/>
      <c r="J1" s="78"/>
      <c r="K1" s="78"/>
      <c r="L1" s="78"/>
    </row>
    <row r="2" spans="1:12" ht="13.5" thickBot="1">
      <c r="A2" s="79" t="str">
        <f>'Week SetUp'!$A$8</f>
        <v>OPEN JUNIOR</v>
      </c>
      <c r="B2" s="79"/>
      <c r="C2" s="68"/>
      <c r="D2" s="89"/>
      <c r="E2" s="314">
        <f>IF(OR($E$4=75000,$E$4=50000),"(or telephone sign-in/registration)","")</f>
      </c>
      <c r="F2" s="89"/>
      <c r="G2" s="89"/>
      <c r="H2" s="89"/>
      <c r="I2" s="77"/>
      <c r="J2" s="77"/>
      <c r="K2" s="103"/>
      <c r="L2" s="67"/>
    </row>
    <row r="3" spans="1:12" s="2" customFormat="1" ht="12.75">
      <c r="A3" s="61" t="s">
        <v>11</v>
      </c>
      <c r="B3" s="61"/>
      <c r="C3" s="59" t="s">
        <v>5</v>
      </c>
      <c r="D3" s="59"/>
      <c r="E3" s="61" t="s">
        <v>6</v>
      </c>
      <c r="F3" s="61" t="s">
        <v>17</v>
      </c>
      <c r="G3" s="90"/>
      <c r="H3" s="62"/>
      <c r="I3" s="62" t="s">
        <v>7</v>
      </c>
      <c r="J3" s="104" t="s">
        <v>21</v>
      </c>
      <c r="K3" s="105"/>
      <c r="L3" s="315"/>
    </row>
    <row r="4" spans="1:12" s="2" customFormat="1" ht="13.5" thickBot="1">
      <c r="A4" s="468">
        <f>'Week SetUp'!$A$10</f>
        <v>40094</v>
      </c>
      <c r="B4" s="468"/>
      <c r="C4" s="176" t="str">
        <f>'Week SetUp'!$C$10</f>
        <v>Ο.Α.ΞΑΝΘΗΣ</v>
      </c>
      <c r="D4" s="83"/>
      <c r="E4" s="178" t="str">
        <f>'Week SetUp'!$D$10</f>
        <v>ΞΑΝΘΗ</v>
      </c>
      <c r="F4" s="91" t="str">
        <f>'Week SetUp'!$A$12</f>
        <v>ΑΓΟΡΙΑ 12</v>
      </c>
      <c r="G4" s="154"/>
      <c r="H4" s="71"/>
      <c r="I4" s="71" t="str">
        <f>'Week SetUp'!$E$10</f>
        <v>ΜΟΥΡΤΖΙΟΣ ΧΡΗΣΤΟΣ</v>
      </c>
      <c r="J4" s="309"/>
      <c r="K4" s="109"/>
      <c r="L4" s="316"/>
    </row>
    <row r="5" spans="1:12" s="2" customFormat="1" ht="12.75">
      <c r="A5" s="111"/>
      <c r="B5" s="61"/>
      <c r="C5" s="59" t="s">
        <v>22</v>
      </c>
      <c r="D5" s="59" t="s">
        <v>15</v>
      </c>
      <c r="E5" s="59"/>
      <c r="F5" s="61" t="s">
        <v>23</v>
      </c>
      <c r="G5" s="59"/>
      <c r="H5" s="59" t="s">
        <v>24</v>
      </c>
      <c r="I5" s="317"/>
      <c r="J5" s="318"/>
      <c r="K5" s="114"/>
      <c r="L5" s="319"/>
    </row>
    <row r="6" spans="1:12" s="118" customFormat="1" ht="16.5" thickBot="1">
      <c r="A6" s="119" t="s">
        <v>25</v>
      </c>
      <c r="B6" s="120"/>
      <c r="C6" s="121"/>
      <c r="D6" s="122"/>
      <c r="E6" s="122"/>
      <c r="F6" s="121"/>
      <c r="G6" s="122"/>
      <c r="H6" s="122"/>
      <c r="I6" s="126"/>
      <c r="J6" s="123"/>
      <c r="K6" s="123"/>
      <c r="L6" s="126"/>
    </row>
    <row r="7" spans="1:12" ht="28.5" customHeight="1" thickBot="1">
      <c r="A7" s="127" t="s">
        <v>19</v>
      </c>
      <c r="B7" s="128" t="s">
        <v>213</v>
      </c>
      <c r="C7" s="128" t="s">
        <v>214</v>
      </c>
      <c r="D7" s="128" t="s">
        <v>215</v>
      </c>
      <c r="E7" s="128" t="s">
        <v>216</v>
      </c>
      <c r="F7" s="129" t="s">
        <v>217</v>
      </c>
      <c r="G7" s="132"/>
      <c r="H7" s="128" t="s">
        <v>220</v>
      </c>
      <c r="I7" s="129" t="s">
        <v>221</v>
      </c>
      <c r="J7" s="128" t="s">
        <v>139</v>
      </c>
      <c r="K7" s="128" t="s">
        <v>42</v>
      </c>
      <c r="L7" s="320" t="s">
        <v>140</v>
      </c>
    </row>
    <row r="8" spans="1:12" s="12" customFormat="1" ht="18.75" customHeight="1">
      <c r="A8" s="321">
        <v>1</v>
      </c>
      <c r="B8" s="322"/>
      <c r="C8" s="322"/>
      <c r="D8" s="323"/>
      <c r="E8" s="324"/>
      <c r="F8" s="325"/>
      <c r="G8" s="64"/>
      <c r="H8" s="323"/>
      <c r="I8" s="323"/>
      <c r="J8" s="326"/>
      <c r="K8" s="327"/>
      <c r="L8" s="328"/>
    </row>
    <row r="9" spans="1:12" s="12" customFormat="1" ht="18.75" customHeight="1">
      <c r="A9" s="135"/>
      <c r="B9" s="93"/>
      <c r="C9" s="93"/>
      <c r="D9" s="94"/>
      <c r="E9" s="136"/>
      <c r="F9" s="137"/>
      <c r="G9" s="329"/>
      <c r="H9" s="94"/>
      <c r="I9" s="94"/>
      <c r="J9" s="330"/>
      <c r="K9" s="329"/>
      <c r="L9" s="162"/>
    </row>
    <row r="10" spans="1:12" s="12" customFormat="1" ht="18.75" customHeight="1">
      <c r="A10" s="321">
        <v>2</v>
      </c>
      <c r="B10" s="322"/>
      <c r="C10" s="322"/>
      <c r="D10" s="323"/>
      <c r="E10" s="324"/>
      <c r="F10" s="325"/>
      <c r="G10" s="64"/>
      <c r="H10" s="323"/>
      <c r="I10" s="323"/>
      <c r="J10" s="326"/>
      <c r="K10" s="327"/>
      <c r="L10" s="328"/>
    </row>
    <row r="11" spans="1:12" s="12" customFormat="1" ht="18.75" customHeight="1">
      <c r="A11" s="135"/>
      <c r="B11" s="93"/>
      <c r="C11" s="93"/>
      <c r="D11" s="94"/>
      <c r="E11" s="136"/>
      <c r="F11" s="137"/>
      <c r="G11" s="329"/>
      <c r="H11" s="94"/>
      <c r="I11" s="94"/>
      <c r="J11" s="330"/>
      <c r="K11" s="329"/>
      <c r="L11" s="162"/>
    </row>
    <row r="12" spans="1:12" s="12" customFormat="1" ht="18.75" customHeight="1">
      <c r="A12" s="321">
        <v>3</v>
      </c>
      <c r="B12" s="322"/>
      <c r="C12" s="322"/>
      <c r="D12" s="323"/>
      <c r="E12" s="324"/>
      <c r="F12" s="325"/>
      <c r="G12" s="64"/>
      <c r="H12" s="323"/>
      <c r="I12" s="323"/>
      <c r="J12" s="326"/>
      <c r="K12" s="327"/>
      <c r="L12" s="328"/>
    </row>
    <row r="13" spans="1:12" s="12" customFormat="1" ht="18.75" customHeight="1">
      <c r="A13" s="135"/>
      <c r="B13" s="93"/>
      <c r="C13" s="93"/>
      <c r="D13" s="94"/>
      <c r="E13" s="136"/>
      <c r="F13" s="137"/>
      <c r="G13" s="329"/>
      <c r="H13" s="94"/>
      <c r="I13" s="94"/>
      <c r="J13" s="330"/>
      <c r="K13" s="329"/>
      <c r="L13" s="162"/>
    </row>
    <row r="14" spans="1:12" s="12" customFormat="1" ht="18.75" customHeight="1">
      <c r="A14" s="321">
        <v>4</v>
      </c>
      <c r="B14" s="322"/>
      <c r="C14" s="322"/>
      <c r="D14" s="323"/>
      <c r="E14" s="324"/>
      <c r="F14" s="325"/>
      <c r="G14" s="64"/>
      <c r="H14" s="323"/>
      <c r="I14" s="323"/>
      <c r="J14" s="326"/>
      <c r="K14" s="327"/>
      <c r="L14" s="328"/>
    </row>
    <row r="15" spans="1:12" s="12" customFormat="1" ht="18.75" customHeight="1">
      <c r="A15" s="135"/>
      <c r="B15" s="93"/>
      <c r="C15" s="93"/>
      <c r="D15" s="94"/>
      <c r="E15" s="136"/>
      <c r="F15" s="137"/>
      <c r="G15" s="329"/>
      <c r="H15" s="94"/>
      <c r="I15" s="94"/>
      <c r="J15" s="330"/>
      <c r="K15" s="329"/>
      <c r="L15" s="162"/>
    </row>
    <row r="16" spans="1:12" s="12" customFormat="1" ht="18.75" customHeight="1">
      <c r="A16" s="321">
        <v>5</v>
      </c>
      <c r="B16" s="322"/>
      <c r="C16" s="322"/>
      <c r="D16" s="323"/>
      <c r="E16" s="324"/>
      <c r="F16" s="325"/>
      <c r="G16" s="64"/>
      <c r="H16" s="323"/>
      <c r="I16" s="323"/>
      <c r="J16" s="326"/>
      <c r="K16" s="327"/>
      <c r="L16" s="328"/>
    </row>
    <row r="17" spans="1:12" s="12" customFormat="1" ht="18.75" customHeight="1">
      <c r="A17" s="135"/>
      <c r="B17" s="93"/>
      <c r="C17" s="93"/>
      <c r="D17" s="94"/>
      <c r="E17" s="136"/>
      <c r="F17" s="137"/>
      <c r="G17" s="329"/>
      <c r="H17" s="94"/>
      <c r="I17" s="94"/>
      <c r="J17" s="330"/>
      <c r="K17" s="329"/>
      <c r="L17" s="162"/>
    </row>
    <row r="18" spans="1:12" s="12" customFormat="1" ht="18.75" customHeight="1">
      <c r="A18" s="321">
        <v>6</v>
      </c>
      <c r="B18" s="322"/>
      <c r="C18" s="322"/>
      <c r="D18" s="323"/>
      <c r="E18" s="324"/>
      <c r="F18" s="325"/>
      <c r="G18" s="64"/>
      <c r="H18" s="323"/>
      <c r="I18" s="323"/>
      <c r="J18" s="326"/>
      <c r="K18" s="327"/>
      <c r="L18" s="328"/>
    </row>
    <row r="19" spans="1:12" s="12" customFormat="1" ht="18.75" customHeight="1">
      <c r="A19" s="135"/>
      <c r="B19" s="93"/>
      <c r="C19" s="93"/>
      <c r="D19" s="94"/>
      <c r="E19" s="136"/>
      <c r="F19" s="137"/>
      <c r="G19" s="329"/>
      <c r="H19" s="94"/>
      <c r="I19" s="94"/>
      <c r="J19" s="330"/>
      <c r="K19" s="329"/>
      <c r="L19" s="162"/>
    </row>
    <row r="20" spans="1:12" s="12" customFormat="1" ht="18.75" customHeight="1">
      <c r="A20" s="321">
        <v>7</v>
      </c>
      <c r="B20" s="322"/>
      <c r="C20" s="322"/>
      <c r="D20" s="323"/>
      <c r="E20" s="324"/>
      <c r="F20" s="325"/>
      <c r="G20" s="64"/>
      <c r="H20" s="323"/>
      <c r="I20" s="323"/>
      <c r="J20" s="326"/>
      <c r="K20" s="327"/>
      <c r="L20" s="328"/>
    </row>
    <row r="21" spans="1:12" s="12" customFormat="1" ht="18.75" customHeight="1">
      <c r="A21" s="135"/>
      <c r="B21" s="93"/>
      <c r="C21" s="93"/>
      <c r="D21" s="94"/>
      <c r="E21" s="136"/>
      <c r="F21" s="137"/>
      <c r="G21" s="329"/>
      <c r="H21" s="94"/>
      <c r="I21" s="94"/>
      <c r="J21" s="330"/>
      <c r="K21" s="329"/>
      <c r="L21" s="162"/>
    </row>
    <row r="22" spans="1:12" s="12" customFormat="1" ht="18.75" customHeight="1">
      <c r="A22" s="321">
        <v>8</v>
      </c>
      <c r="B22" s="322"/>
      <c r="C22" s="322"/>
      <c r="D22" s="323"/>
      <c r="E22" s="324"/>
      <c r="F22" s="325"/>
      <c r="G22" s="64"/>
      <c r="H22" s="323"/>
      <c r="I22" s="323"/>
      <c r="J22" s="326"/>
      <c r="K22" s="327"/>
      <c r="L22" s="328"/>
    </row>
    <row r="23" spans="1:12" s="12" customFormat="1" ht="18.75" customHeight="1">
      <c r="A23" s="135"/>
      <c r="B23" s="93"/>
      <c r="C23" s="93"/>
      <c r="D23" s="94"/>
      <c r="E23" s="136"/>
      <c r="F23" s="137"/>
      <c r="G23" s="329"/>
      <c r="H23" s="94"/>
      <c r="I23" s="94"/>
      <c r="J23" s="330"/>
      <c r="K23" s="329"/>
      <c r="L23" s="162"/>
    </row>
    <row r="24" spans="1:12" s="12" customFormat="1" ht="18.75" customHeight="1">
      <c r="A24" s="321">
        <v>9</v>
      </c>
      <c r="B24" s="322"/>
      <c r="C24" s="322"/>
      <c r="D24" s="323"/>
      <c r="E24" s="324"/>
      <c r="F24" s="325"/>
      <c r="G24" s="64"/>
      <c r="H24" s="323"/>
      <c r="I24" s="323"/>
      <c r="J24" s="326"/>
      <c r="K24" s="327"/>
      <c r="L24" s="328"/>
    </row>
    <row r="25" spans="1:12" s="12" customFormat="1" ht="18.75" customHeight="1">
      <c r="A25" s="135"/>
      <c r="B25" s="93"/>
      <c r="C25" s="93"/>
      <c r="D25" s="94"/>
      <c r="E25" s="136"/>
      <c r="F25" s="137"/>
      <c r="G25" s="329"/>
      <c r="H25" s="94"/>
      <c r="I25" s="94"/>
      <c r="J25" s="330"/>
      <c r="K25" s="329"/>
      <c r="L25" s="162"/>
    </row>
    <row r="26" spans="1:12" s="12" customFormat="1" ht="18.75" customHeight="1">
      <c r="A26" s="321">
        <v>10</v>
      </c>
      <c r="B26" s="322"/>
      <c r="C26" s="322"/>
      <c r="D26" s="323"/>
      <c r="E26" s="324"/>
      <c r="F26" s="325"/>
      <c r="G26" s="64"/>
      <c r="H26" s="323"/>
      <c r="I26" s="323"/>
      <c r="J26" s="326"/>
      <c r="K26" s="327"/>
      <c r="L26" s="328"/>
    </row>
    <row r="27" spans="1:12" s="12" customFormat="1" ht="18.75" customHeight="1">
      <c r="A27" s="135"/>
      <c r="B27" s="93"/>
      <c r="C27" s="93"/>
      <c r="D27" s="94"/>
      <c r="E27" s="136"/>
      <c r="F27" s="137"/>
      <c r="G27" s="329"/>
      <c r="H27" s="94"/>
      <c r="I27" s="94"/>
      <c r="J27" s="330"/>
      <c r="K27" s="329"/>
      <c r="L27" s="162"/>
    </row>
    <row r="28" spans="1:12" s="12" customFormat="1" ht="18.75" customHeight="1">
      <c r="A28" s="321">
        <v>11</v>
      </c>
      <c r="B28" s="322"/>
      <c r="C28" s="322"/>
      <c r="D28" s="323"/>
      <c r="E28" s="324"/>
      <c r="F28" s="325"/>
      <c r="G28" s="64"/>
      <c r="H28" s="323"/>
      <c r="I28" s="323"/>
      <c r="J28" s="326"/>
      <c r="K28" s="327"/>
      <c r="L28" s="328"/>
    </row>
    <row r="29" spans="1:12" s="12" customFormat="1" ht="18.75" customHeight="1">
      <c r="A29" s="135"/>
      <c r="B29" s="93"/>
      <c r="C29" s="93"/>
      <c r="D29" s="94"/>
      <c r="E29" s="136"/>
      <c r="F29" s="137"/>
      <c r="G29" s="329"/>
      <c r="H29" s="94"/>
      <c r="I29" s="94"/>
      <c r="J29" s="330"/>
      <c r="K29" s="329"/>
      <c r="L29" s="162"/>
    </row>
    <row r="30" spans="1:12" s="12" customFormat="1" ht="18.75" customHeight="1">
      <c r="A30" s="321">
        <v>12</v>
      </c>
      <c r="B30" s="322"/>
      <c r="C30" s="322"/>
      <c r="D30" s="323"/>
      <c r="E30" s="324"/>
      <c r="F30" s="325"/>
      <c r="G30" s="64"/>
      <c r="H30" s="323"/>
      <c r="I30" s="323"/>
      <c r="J30" s="326"/>
      <c r="K30" s="327"/>
      <c r="L30" s="328"/>
    </row>
    <row r="31" spans="1:12" s="12" customFormat="1" ht="18.75" customHeight="1">
      <c r="A31" s="135"/>
      <c r="B31" s="93"/>
      <c r="C31" s="93"/>
      <c r="D31" s="94"/>
      <c r="E31" s="136"/>
      <c r="F31" s="137"/>
      <c r="G31" s="329"/>
      <c r="H31" s="94"/>
      <c r="I31" s="94"/>
      <c r="J31" s="330"/>
      <c r="K31" s="329"/>
      <c r="L31" s="162"/>
    </row>
    <row r="32" spans="1:12" s="12" customFormat="1" ht="18.75" customHeight="1">
      <c r="A32" s="321">
        <v>13</v>
      </c>
      <c r="B32" s="322"/>
      <c r="C32" s="322"/>
      <c r="D32" s="323"/>
      <c r="E32" s="324"/>
      <c r="F32" s="325"/>
      <c r="G32" s="64"/>
      <c r="H32" s="323"/>
      <c r="I32" s="323"/>
      <c r="J32" s="326"/>
      <c r="K32" s="327"/>
      <c r="L32" s="328"/>
    </row>
    <row r="33" spans="1:12" s="12" customFormat="1" ht="18.75" customHeight="1">
      <c r="A33" s="135"/>
      <c r="B33" s="93"/>
      <c r="C33" s="93"/>
      <c r="D33" s="94"/>
      <c r="E33" s="136"/>
      <c r="F33" s="137"/>
      <c r="G33" s="329"/>
      <c r="H33" s="94"/>
      <c r="I33" s="94"/>
      <c r="J33" s="330"/>
      <c r="K33" s="329"/>
      <c r="L33" s="162"/>
    </row>
    <row r="34" spans="1:12" s="12" customFormat="1" ht="18.75" customHeight="1">
      <c r="A34" s="321">
        <v>14</v>
      </c>
      <c r="B34" s="322"/>
      <c r="C34" s="322"/>
      <c r="D34" s="323"/>
      <c r="E34" s="324"/>
      <c r="F34" s="325"/>
      <c r="G34" s="64"/>
      <c r="H34" s="323"/>
      <c r="I34" s="323"/>
      <c r="J34" s="326"/>
      <c r="K34" s="327"/>
      <c r="L34" s="328"/>
    </row>
    <row r="35" spans="1:12" s="12" customFormat="1" ht="18.75" customHeight="1">
      <c r="A35" s="135"/>
      <c r="B35" s="93"/>
      <c r="C35" s="93"/>
      <c r="D35" s="94"/>
      <c r="E35" s="136"/>
      <c r="F35" s="137"/>
      <c r="G35" s="329"/>
      <c r="H35" s="94"/>
      <c r="I35" s="94"/>
      <c r="J35" s="330"/>
      <c r="K35" s="329"/>
      <c r="L35" s="162"/>
    </row>
    <row r="36" spans="1:12" s="12" customFormat="1" ht="18.75" customHeight="1">
      <c r="A36" s="321">
        <v>15</v>
      </c>
      <c r="B36" s="322"/>
      <c r="C36" s="322"/>
      <c r="D36" s="323"/>
      <c r="E36" s="324"/>
      <c r="F36" s="325"/>
      <c r="G36" s="64"/>
      <c r="H36" s="323"/>
      <c r="I36" s="323"/>
      <c r="J36" s="326"/>
      <c r="K36" s="327"/>
      <c r="L36" s="328"/>
    </row>
    <row r="37" spans="1:12" s="12" customFormat="1" ht="18.75" customHeight="1">
      <c r="A37" s="135"/>
      <c r="B37" s="93"/>
      <c r="C37" s="93"/>
      <c r="D37" s="94"/>
      <c r="E37" s="136"/>
      <c r="F37" s="137"/>
      <c r="G37" s="329"/>
      <c r="H37" s="94"/>
      <c r="I37" s="94"/>
      <c r="J37" s="330"/>
      <c r="K37" s="329"/>
      <c r="L37" s="162"/>
    </row>
    <row r="38" spans="1:12" s="12" customFormat="1" ht="18.75" customHeight="1">
      <c r="A38" s="321">
        <v>16</v>
      </c>
      <c r="B38" s="322"/>
      <c r="C38" s="322"/>
      <c r="D38" s="323"/>
      <c r="E38" s="324"/>
      <c r="F38" s="325"/>
      <c r="G38" s="64"/>
      <c r="H38" s="323"/>
      <c r="I38" s="323"/>
      <c r="J38" s="326"/>
      <c r="K38" s="327"/>
      <c r="L38" s="328"/>
    </row>
    <row r="39" spans="1:12" s="12" customFormat="1" ht="18.75" customHeight="1">
      <c r="A39" s="135"/>
      <c r="B39" s="93"/>
      <c r="C39" s="93"/>
      <c r="D39" s="94"/>
      <c r="E39" s="136"/>
      <c r="F39" s="137"/>
      <c r="G39" s="329"/>
      <c r="H39" s="94"/>
      <c r="I39" s="94"/>
      <c r="J39" s="330"/>
      <c r="K39" s="329"/>
      <c r="L39" s="162"/>
    </row>
    <row r="40" spans="1:12" s="12" customFormat="1" ht="18.75" customHeight="1">
      <c r="A40" s="321">
        <v>17</v>
      </c>
      <c r="B40" s="322"/>
      <c r="C40" s="322"/>
      <c r="D40" s="323"/>
      <c r="E40" s="324"/>
      <c r="F40" s="325"/>
      <c r="G40" s="64"/>
      <c r="H40" s="323"/>
      <c r="I40" s="323"/>
      <c r="J40" s="326"/>
      <c r="K40" s="327"/>
      <c r="L40" s="328"/>
    </row>
    <row r="41" spans="1:12" s="12" customFormat="1" ht="18.75" customHeight="1">
      <c r="A41" s="135"/>
      <c r="B41" s="93"/>
      <c r="C41" s="93"/>
      <c r="D41" s="94"/>
      <c r="E41" s="136"/>
      <c r="F41" s="137"/>
      <c r="G41" s="329"/>
      <c r="H41" s="94"/>
      <c r="I41" s="94"/>
      <c r="J41" s="330"/>
      <c r="K41" s="329"/>
      <c r="L41" s="162"/>
    </row>
    <row r="42" spans="1:12" s="12" customFormat="1" ht="18.75" customHeight="1">
      <c r="A42" s="321">
        <v>18</v>
      </c>
      <c r="B42" s="322"/>
      <c r="C42" s="322"/>
      <c r="D42" s="323"/>
      <c r="E42" s="324"/>
      <c r="F42" s="325"/>
      <c r="G42" s="64"/>
      <c r="H42" s="323"/>
      <c r="I42" s="323"/>
      <c r="J42" s="326"/>
      <c r="K42" s="327"/>
      <c r="L42" s="328"/>
    </row>
    <row r="43" spans="1:12" s="12" customFormat="1" ht="18.75" customHeight="1">
      <c r="A43" s="135"/>
      <c r="B43" s="93"/>
      <c r="C43" s="93"/>
      <c r="D43" s="94"/>
      <c r="E43" s="136"/>
      <c r="F43" s="137"/>
      <c r="G43" s="329"/>
      <c r="H43" s="94"/>
      <c r="I43" s="94"/>
      <c r="J43" s="330"/>
      <c r="K43" s="329"/>
      <c r="L43" s="162"/>
    </row>
    <row r="44" spans="1:12" s="12" customFormat="1" ht="18.75" customHeight="1">
      <c r="A44" s="321">
        <v>19</v>
      </c>
      <c r="B44" s="322"/>
      <c r="C44" s="322"/>
      <c r="D44" s="323"/>
      <c r="E44" s="324"/>
      <c r="F44" s="325"/>
      <c r="G44" s="64"/>
      <c r="H44" s="323"/>
      <c r="I44" s="323"/>
      <c r="J44" s="326"/>
      <c r="K44" s="327"/>
      <c r="L44" s="328"/>
    </row>
    <row r="45" spans="1:12" s="12" customFormat="1" ht="18.75" customHeight="1">
      <c r="A45" s="135"/>
      <c r="B45" s="93"/>
      <c r="C45" s="93"/>
      <c r="D45" s="94"/>
      <c r="E45" s="136"/>
      <c r="F45" s="137"/>
      <c r="G45" s="329"/>
      <c r="H45" s="94"/>
      <c r="I45" s="94"/>
      <c r="J45" s="330"/>
      <c r="K45" s="329"/>
      <c r="L45" s="162"/>
    </row>
    <row r="46" spans="1:12" s="12" customFormat="1" ht="18.75" customHeight="1">
      <c r="A46" s="321">
        <v>20</v>
      </c>
      <c r="B46" s="322"/>
      <c r="C46" s="322"/>
      <c r="D46" s="323"/>
      <c r="E46" s="324"/>
      <c r="F46" s="325"/>
      <c r="G46" s="64"/>
      <c r="H46" s="323"/>
      <c r="I46" s="323"/>
      <c r="J46" s="326"/>
      <c r="K46" s="327"/>
      <c r="L46" s="328"/>
    </row>
    <row r="47" spans="1:12" s="12" customFormat="1" ht="18.75" customHeight="1">
      <c r="A47" s="135"/>
      <c r="B47" s="93"/>
      <c r="C47" s="93"/>
      <c r="D47" s="94"/>
      <c r="E47" s="136"/>
      <c r="F47" s="137"/>
      <c r="G47" s="329"/>
      <c r="H47" s="94"/>
      <c r="I47" s="94"/>
      <c r="J47" s="330"/>
      <c r="K47" s="329"/>
      <c r="L47" s="162"/>
    </row>
    <row r="48" spans="1:12" s="12" customFormat="1" ht="18.75" customHeight="1">
      <c r="A48" s="321">
        <v>21</v>
      </c>
      <c r="B48" s="322"/>
      <c r="C48" s="322"/>
      <c r="D48" s="323"/>
      <c r="E48" s="324"/>
      <c r="F48" s="325"/>
      <c r="G48" s="64"/>
      <c r="H48" s="323"/>
      <c r="I48" s="323"/>
      <c r="J48" s="326"/>
      <c r="K48" s="327"/>
      <c r="L48" s="328"/>
    </row>
    <row r="49" spans="1:12" s="12" customFormat="1" ht="18.75" customHeight="1">
      <c r="A49" s="135"/>
      <c r="B49" s="93"/>
      <c r="C49" s="93"/>
      <c r="D49" s="94"/>
      <c r="E49" s="136"/>
      <c r="F49" s="137"/>
      <c r="G49" s="329"/>
      <c r="H49" s="94"/>
      <c r="I49" s="94"/>
      <c r="J49" s="330"/>
      <c r="K49" s="329"/>
      <c r="L49" s="162"/>
    </row>
    <row r="50" spans="1:12" s="12" customFormat="1" ht="18.75" customHeight="1">
      <c r="A50" s="321">
        <v>22</v>
      </c>
      <c r="B50" s="322"/>
      <c r="C50" s="322"/>
      <c r="D50" s="323"/>
      <c r="E50" s="324"/>
      <c r="F50" s="325"/>
      <c r="G50" s="64"/>
      <c r="H50" s="323"/>
      <c r="I50" s="323"/>
      <c r="J50" s="326"/>
      <c r="K50" s="327"/>
      <c r="L50" s="328"/>
    </row>
    <row r="51" spans="1:12" s="12" customFormat="1" ht="18.75" customHeight="1">
      <c r="A51" s="135"/>
      <c r="B51" s="93"/>
      <c r="C51" s="93"/>
      <c r="D51" s="94"/>
      <c r="E51" s="136"/>
      <c r="F51" s="137"/>
      <c r="G51" s="329"/>
      <c r="H51" s="94"/>
      <c r="I51" s="94"/>
      <c r="J51" s="330"/>
      <c r="K51" s="329"/>
      <c r="L51" s="162"/>
    </row>
    <row r="52" spans="1:12" s="12" customFormat="1" ht="18.75" customHeight="1">
      <c r="A52" s="321">
        <v>23</v>
      </c>
      <c r="B52" s="322"/>
      <c r="C52" s="322"/>
      <c r="D52" s="323"/>
      <c r="E52" s="324"/>
      <c r="F52" s="325"/>
      <c r="G52" s="64"/>
      <c r="H52" s="323"/>
      <c r="I52" s="323"/>
      <c r="J52" s="326"/>
      <c r="K52" s="327"/>
      <c r="L52" s="328"/>
    </row>
    <row r="53" spans="1:12" s="12" customFormat="1" ht="18.75" customHeight="1">
      <c r="A53" s="135"/>
      <c r="B53" s="93"/>
      <c r="C53" s="93"/>
      <c r="D53" s="94"/>
      <c r="E53" s="136"/>
      <c r="F53" s="137"/>
      <c r="G53" s="329"/>
      <c r="H53" s="94"/>
      <c r="I53" s="94"/>
      <c r="J53" s="330"/>
      <c r="K53" s="329"/>
      <c r="L53" s="162"/>
    </row>
    <row r="54" spans="1:12" s="12" customFormat="1" ht="18.75" customHeight="1">
      <c r="A54" s="321">
        <v>24</v>
      </c>
      <c r="B54" s="322"/>
      <c r="C54" s="322"/>
      <c r="D54" s="323"/>
      <c r="E54" s="324"/>
      <c r="F54" s="325"/>
      <c r="G54" s="64"/>
      <c r="H54" s="323"/>
      <c r="I54" s="323"/>
      <c r="J54" s="326"/>
      <c r="K54" s="327"/>
      <c r="L54" s="328"/>
    </row>
    <row r="55" spans="1:12" s="12" customFormat="1" ht="18.75" customHeight="1">
      <c r="A55" s="135"/>
      <c r="B55" s="93"/>
      <c r="C55" s="93"/>
      <c r="D55" s="94"/>
      <c r="E55" s="136"/>
      <c r="F55" s="137"/>
      <c r="G55" s="329"/>
      <c r="H55" s="94"/>
      <c r="I55" s="94"/>
      <c r="J55" s="330"/>
      <c r="K55" s="329"/>
      <c r="L55" s="162"/>
    </row>
    <row r="56" spans="1:12" s="12" customFormat="1" ht="18.75" customHeight="1">
      <c r="A56" s="321">
        <v>25</v>
      </c>
      <c r="B56" s="322"/>
      <c r="C56" s="322"/>
      <c r="D56" s="323"/>
      <c r="E56" s="324"/>
      <c r="F56" s="325"/>
      <c r="G56" s="64"/>
      <c r="H56" s="323"/>
      <c r="I56" s="323"/>
      <c r="J56" s="326"/>
      <c r="K56" s="327"/>
      <c r="L56" s="328"/>
    </row>
    <row r="57" spans="1:12" s="12" customFormat="1" ht="18.75" customHeight="1">
      <c r="A57" s="135"/>
      <c r="B57" s="93"/>
      <c r="C57" s="93"/>
      <c r="D57" s="94"/>
      <c r="E57" s="136"/>
      <c r="F57" s="137"/>
      <c r="G57" s="329"/>
      <c r="H57" s="94"/>
      <c r="I57" s="94"/>
      <c r="J57" s="330"/>
      <c r="K57" s="329"/>
      <c r="L57" s="162"/>
    </row>
    <row r="58" spans="1:12" s="12" customFormat="1" ht="18.75" customHeight="1">
      <c r="A58" s="321">
        <v>26</v>
      </c>
      <c r="B58" s="322"/>
      <c r="C58" s="322"/>
      <c r="D58" s="323"/>
      <c r="E58" s="324"/>
      <c r="F58" s="325"/>
      <c r="G58" s="64"/>
      <c r="H58" s="323"/>
      <c r="I58" s="323"/>
      <c r="J58" s="326"/>
      <c r="K58" s="327"/>
      <c r="L58" s="328"/>
    </row>
    <row r="59" spans="1:12" s="12" customFormat="1" ht="18.75" customHeight="1">
      <c r="A59" s="135"/>
      <c r="B59" s="93"/>
      <c r="C59" s="93"/>
      <c r="D59" s="94"/>
      <c r="E59" s="136"/>
      <c r="F59" s="137"/>
      <c r="G59" s="329"/>
      <c r="H59" s="94"/>
      <c r="I59" s="94"/>
      <c r="J59" s="330"/>
      <c r="K59" s="329"/>
      <c r="L59" s="162"/>
    </row>
    <row r="60" spans="1:12" s="12" customFormat="1" ht="18.75" customHeight="1">
      <c r="A60" s="321">
        <v>27</v>
      </c>
      <c r="B60" s="322"/>
      <c r="C60" s="322"/>
      <c r="D60" s="323"/>
      <c r="E60" s="324"/>
      <c r="F60" s="325"/>
      <c r="G60" s="64"/>
      <c r="H60" s="323"/>
      <c r="I60" s="323"/>
      <c r="J60" s="326"/>
      <c r="K60" s="327"/>
      <c r="L60" s="328"/>
    </row>
    <row r="61" spans="1:12" s="12" customFormat="1" ht="18.75" customHeight="1">
      <c r="A61" s="135"/>
      <c r="B61" s="93"/>
      <c r="C61" s="93"/>
      <c r="D61" s="94"/>
      <c r="E61" s="136"/>
      <c r="F61" s="137"/>
      <c r="G61" s="329"/>
      <c r="H61" s="94"/>
      <c r="I61" s="94"/>
      <c r="J61" s="330"/>
      <c r="K61" s="329"/>
      <c r="L61" s="162"/>
    </row>
    <row r="62" spans="1:12" s="12" customFormat="1" ht="18.75" customHeight="1">
      <c r="A62" s="321">
        <v>28</v>
      </c>
      <c r="B62" s="322"/>
      <c r="C62" s="322"/>
      <c r="D62" s="323"/>
      <c r="E62" s="324"/>
      <c r="F62" s="325"/>
      <c r="G62" s="64"/>
      <c r="H62" s="323"/>
      <c r="I62" s="323"/>
      <c r="J62" s="326"/>
      <c r="K62" s="327"/>
      <c r="L62" s="328"/>
    </row>
    <row r="63" spans="1:12" s="12" customFormat="1" ht="18.75" customHeight="1">
      <c r="A63" s="135"/>
      <c r="B63" s="93"/>
      <c r="C63" s="93"/>
      <c r="D63" s="94"/>
      <c r="E63" s="136"/>
      <c r="F63" s="137"/>
      <c r="G63" s="329"/>
      <c r="H63" s="94"/>
      <c r="I63" s="94"/>
      <c r="J63" s="330"/>
      <c r="K63" s="329"/>
      <c r="L63" s="162"/>
    </row>
    <row r="64" spans="1:12" s="12" customFormat="1" ht="18.75" customHeight="1">
      <c r="A64" s="321">
        <v>29</v>
      </c>
      <c r="B64" s="322"/>
      <c r="C64" s="322"/>
      <c r="D64" s="323"/>
      <c r="E64" s="324"/>
      <c r="F64" s="325"/>
      <c r="G64" s="64"/>
      <c r="H64" s="323"/>
      <c r="I64" s="323"/>
      <c r="J64" s="326"/>
      <c r="K64" s="327"/>
      <c r="L64" s="328"/>
    </row>
    <row r="65" spans="1:12" s="12" customFormat="1" ht="18.75" customHeight="1">
      <c r="A65" s="135"/>
      <c r="B65" s="93"/>
      <c r="C65" s="93"/>
      <c r="D65" s="94"/>
      <c r="E65" s="136"/>
      <c r="F65" s="137"/>
      <c r="G65" s="329"/>
      <c r="H65" s="94"/>
      <c r="I65" s="94"/>
      <c r="J65" s="330"/>
      <c r="K65" s="329"/>
      <c r="L65" s="162"/>
    </row>
    <row r="66" spans="1:12" s="12" customFormat="1" ht="18.75" customHeight="1">
      <c r="A66" s="321">
        <v>30</v>
      </c>
      <c r="B66" s="322"/>
      <c r="C66" s="322"/>
      <c r="D66" s="323"/>
      <c r="E66" s="324"/>
      <c r="F66" s="325"/>
      <c r="G66" s="64"/>
      <c r="H66" s="323"/>
      <c r="I66" s="323"/>
      <c r="J66" s="326"/>
      <c r="K66" s="327"/>
      <c r="L66" s="328"/>
    </row>
    <row r="67" spans="1:12" s="12" customFormat="1" ht="18.75" customHeight="1">
      <c r="A67" s="135"/>
      <c r="B67" s="93"/>
      <c r="C67" s="93"/>
      <c r="D67" s="94"/>
      <c r="E67" s="136"/>
      <c r="F67" s="137"/>
      <c r="G67" s="329"/>
      <c r="H67" s="94"/>
      <c r="I67" s="94"/>
      <c r="J67" s="330"/>
      <c r="K67" s="329"/>
      <c r="L67" s="162"/>
    </row>
    <row r="68" spans="1:12" s="12" customFormat="1" ht="18.75" customHeight="1">
      <c r="A68" s="321">
        <v>31</v>
      </c>
      <c r="B68" s="322"/>
      <c r="C68" s="322"/>
      <c r="D68" s="323"/>
      <c r="E68" s="324"/>
      <c r="F68" s="325"/>
      <c r="G68" s="64"/>
      <c r="H68" s="323"/>
      <c r="I68" s="323"/>
      <c r="J68" s="326"/>
      <c r="K68" s="327"/>
      <c r="L68" s="328"/>
    </row>
    <row r="69" spans="1:12" s="12" customFormat="1" ht="18.75" customHeight="1">
      <c r="A69" s="135"/>
      <c r="B69" s="93"/>
      <c r="C69" s="93"/>
      <c r="D69" s="94"/>
      <c r="E69" s="136"/>
      <c r="F69" s="137"/>
      <c r="G69" s="329"/>
      <c r="H69" s="94"/>
      <c r="I69" s="94"/>
      <c r="J69" s="330"/>
      <c r="K69" s="329"/>
      <c r="L69" s="162"/>
    </row>
    <row r="70" spans="1:12" s="12" customFormat="1" ht="18.75" customHeight="1">
      <c r="A70" s="321">
        <v>32</v>
      </c>
      <c r="B70" s="322"/>
      <c r="C70" s="322"/>
      <c r="D70" s="323"/>
      <c r="E70" s="324"/>
      <c r="F70" s="325"/>
      <c r="G70" s="64"/>
      <c r="H70" s="323"/>
      <c r="I70" s="323"/>
      <c r="J70" s="326"/>
      <c r="K70" s="327"/>
      <c r="L70" s="328"/>
    </row>
    <row r="71" spans="1:12" s="12" customFormat="1" ht="18.75" customHeight="1">
      <c r="A71" s="135"/>
      <c r="B71" s="93"/>
      <c r="C71" s="93"/>
      <c r="D71" s="94"/>
      <c r="E71" s="136"/>
      <c r="F71" s="137"/>
      <c r="G71" s="329"/>
      <c r="H71" s="94"/>
      <c r="I71" s="94"/>
      <c r="J71" s="330"/>
      <c r="K71" s="329"/>
      <c r="L71" s="162"/>
    </row>
    <row r="72" spans="1:12" s="12" customFormat="1" ht="18.75" customHeight="1">
      <c r="A72" s="321">
        <v>33</v>
      </c>
      <c r="B72" s="322"/>
      <c r="C72" s="322"/>
      <c r="D72" s="323"/>
      <c r="E72" s="324"/>
      <c r="F72" s="325"/>
      <c r="G72" s="64"/>
      <c r="H72" s="323"/>
      <c r="I72" s="323"/>
      <c r="J72" s="326"/>
      <c r="K72" s="327"/>
      <c r="L72" s="328"/>
    </row>
    <row r="73" spans="1:12" s="12" customFormat="1" ht="18.75" customHeight="1">
      <c r="A73" s="135"/>
      <c r="B73" s="93"/>
      <c r="C73" s="93"/>
      <c r="D73" s="94"/>
      <c r="E73" s="136"/>
      <c r="F73" s="137"/>
      <c r="G73" s="329"/>
      <c r="H73" s="94"/>
      <c r="I73" s="94"/>
      <c r="J73" s="330"/>
      <c r="K73" s="329"/>
      <c r="L73" s="162"/>
    </row>
    <row r="74" spans="1:12" s="12" customFormat="1" ht="18.75" customHeight="1">
      <c r="A74" s="321">
        <v>34</v>
      </c>
      <c r="B74" s="322"/>
      <c r="C74" s="322"/>
      <c r="D74" s="323"/>
      <c r="E74" s="324"/>
      <c r="F74" s="325"/>
      <c r="G74" s="64"/>
      <c r="H74" s="323"/>
      <c r="I74" s="323"/>
      <c r="J74" s="326"/>
      <c r="K74" s="327"/>
      <c r="L74" s="328"/>
    </row>
    <row r="75" spans="1:12" s="12" customFormat="1" ht="18.75" customHeight="1">
      <c r="A75" s="135"/>
      <c r="B75" s="93"/>
      <c r="C75" s="93"/>
      <c r="D75" s="94"/>
      <c r="E75" s="136"/>
      <c r="F75" s="137"/>
      <c r="G75" s="329"/>
      <c r="H75" s="94"/>
      <c r="I75" s="94"/>
      <c r="J75" s="330"/>
      <c r="K75" s="329"/>
      <c r="L75" s="162"/>
    </row>
    <row r="76" spans="1:12" s="12" customFormat="1" ht="18.75" customHeight="1">
      <c r="A76" s="321">
        <v>35</v>
      </c>
      <c r="B76" s="322"/>
      <c r="C76" s="322"/>
      <c r="D76" s="323"/>
      <c r="E76" s="324"/>
      <c r="F76" s="325"/>
      <c r="G76" s="64"/>
      <c r="H76" s="323"/>
      <c r="I76" s="323"/>
      <c r="J76" s="326"/>
      <c r="K76" s="327"/>
      <c r="L76" s="328"/>
    </row>
    <row r="77" spans="1:12" s="12" customFormat="1" ht="18.75" customHeight="1">
      <c r="A77" s="135"/>
      <c r="B77" s="93"/>
      <c r="C77" s="93"/>
      <c r="D77" s="94"/>
      <c r="E77" s="136"/>
      <c r="F77" s="137"/>
      <c r="G77" s="329"/>
      <c r="H77" s="94"/>
      <c r="I77" s="94"/>
      <c r="J77" s="330"/>
      <c r="K77" s="329"/>
      <c r="L77" s="162"/>
    </row>
    <row r="78" spans="1:12" s="12" customFormat="1" ht="18.75" customHeight="1">
      <c r="A78" s="321">
        <v>36</v>
      </c>
      <c r="B78" s="322"/>
      <c r="C78" s="322"/>
      <c r="D78" s="323"/>
      <c r="E78" s="324"/>
      <c r="F78" s="325"/>
      <c r="G78" s="64"/>
      <c r="H78" s="323"/>
      <c r="I78" s="323"/>
      <c r="J78" s="326"/>
      <c r="K78" s="327"/>
      <c r="L78" s="328"/>
    </row>
    <row r="79" spans="1:12" s="12" customFormat="1" ht="18.75" customHeight="1">
      <c r="A79" s="135"/>
      <c r="B79" s="93"/>
      <c r="C79" s="93"/>
      <c r="D79" s="94"/>
      <c r="E79" s="136"/>
      <c r="F79" s="137"/>
      <c r="G79" s="329"/>
      <c r="H79" s="94"/>
      <c r="I79" s="94"/>
      <c r="J79" s="330"/>
      <c r="K79" s="329"/>
      <c r="L79" s="162"/>
    </row>
    <row r="80" spans="1:12" s="12" customFormat="1" ht="18.75" customHeight="1">
      <c r="A80" s="321">
        <v>37</v>
      </c>
      <c r="B80" s="322"/>
      <c r="C80" s="322"/>
      <c r="D80" s="323"/>
      <c r="E80" s="324"/>
      <c r="F80" s="325"/>
      <c r="G80" s="64"/>
      <c r="H80" s="323"/>
      <c r="I80" s="323"/>
      <c r="J80" s="326"/>
      <c r="K80" s="327"/>
      <c r="L80" s="328"/>
    </row>
    <row r="81" spans="1:12" s="12" customFormat="1" ht="18.75" customHeight="1">
      <c r="A81" s="135"/>
      <c r="B81" s="93"/>
      <c r="C81" s="93"/>
      <c r="D81" s="94"/>
      <c r="E81" s="136"/>
      <c r="F81" s="137"/>
      <c r="G81" s="329"/>
      <c r="H81" s="94"/>
      <c r="I81" s="94"/>
      <c r="J81" s="330"/>
      <c r="K81" s="329"/>
      <c r="L81" s="162"/>
    </row>
    <row r="82" spans="1:12" s="12" customFormat="1" ht="18.75" customHeight="1">
      <c r="A82" s="321">
        <v>38</v>
      </c>
      <c r="B82" s="322"/>
      <c r="C82" s="322"/>
      <c r="D82" s="323"/>
      <c r="E82" s="324"/>
      <c r="F82" s="325"/>
      <c r="G82" s="64"/>
      <c r="H82" s="323"/>
      <c r="I82" s="323"/>
      <c r="J82" s="326"/>
      <c r="K82" s="327"/>
      <c r="L82" s="328"/>
    </row>
    <row r="83" spans="1:12" s="12" customFormat="1" ht="18.75" customHeight="1">
      <c r="A83" s="135"/>
      <c r="B83" s="93"/>
      <c r="C83" s="93"/>
      <c r="D83" s="94"/>
      <c r="E83" s="136"/>
      <c r="F83" s="137"/>
      <c r="G83" s="329"/>
      <c r="H83" s="94"/>
      <c r="I83" s="94"/>
      <c r="J83" s="330"/>
      <c r="K83" s="329"/>
      <c r="L83" s="162"/>
    </row>
    <row r="84" spans="1:12" s="12" customFormat="1" ht="18.75" customHeight="1">
      <c r="A84" s="321">
        <v>39</v>
      </c>
      <c r="B84" s="322"/>
      <c r="C84" s="322"/>
      <c r="D84" s="323"/>
      <c r="E84" s="324"/>
      <c r="F84" s="325"/>
      <c r="G84" s="64"/>
      <c r="H84" s="323"/>
      <c r="I84" s="323"/>
      <c r="J84" s="326"/>
      <c r="K84" s="327"/>
      <c r="L84" s="328"/>
    </row>
    <row r="85" spans="1:12" s="12" customFormat="1" ht="18.75" customHeight="1">
      <c r="A85" s="135"/>
      <c r="B85" s="93"/>
      <c r="C85" s="93"/>
      <c r="D85" s="94"/>
      <c r="E85" s="136"/>
      <c r="F85" s="137"/>
      <c r="G85" s="329"/>
      <c r="H85" s="94"/>
      <c r="I85" s="94"/>
      <c r="J85" s="330"/>
      <c r="K85" s="329"/>
      <c r="L85" s="162"/>
    </row>
    <row r="86" spans="1:12" s="12" customFormat="1" ht="18.75" customHeight="1">
      <c r="A86" s="321">
        <v>40</v>
      </c>
      <c r="B86" s="322"/>
      <c r="C86" s="322"/>
      <c r="D86" s="323"/>
      <c r="E86" s="324"/>
      <c r="F86" s="325"/>
      <c r="G86" s="64"/>
      <c r="H86" s="323"/>
      <c r="I86" s="323"/>
      <c r="J86" s="326"/>
      <c r="K86" s="327"/>
      <c r="L86" s="328"/>
    </row>
    <row r="87" spans="1:12" s="12" customFormat="1" ht="18.75" customHeight="1">
      <c r="A87" s="135"/>
      <c r="B87" s="93"/>
      <c r="C87" s="93"/>
      <c r="D87" s="94"/>
      <c r="E87" s="136"/>
      <c r="F87" s="137"/>
      <c r="G87" s="329"/>
      <c r="H87" s="94"/>
      <c r="I87" s="94"/>
      <c r="J87" s="330"/>
      <c r="K87" s="329"/>
      <c r="L87" s="162"/>
    </row>
    <row r="88" spans="1:12" s="12" customFormat="1" ht="18.75" customHeight="1">
      <c r="A88" s="321">
        <v>41</v>
      </c>
      <c r="B88" s="322"/>
      <c r="C88" s="322"/>
      <c r="D88" s="323"/>
      <c r="E88" s="324"/>
      <c r="F88" s="325"/>
      <c r="G88" s="64"/>
      <c r="H88" s="323"/>
      <c r="I88" s="323"/>
      <c r="J88" s="326"/>
      <c r="K88" s="327"/>
      <c r="L88" s="328"/>
    </row>
    <row r="89" spans="1:12" s="12" customFormat="1" ht="18.75" customHeight="1">
      <c r="A89" s="135"/>
      <c r="B89" s="93"/>
      <c r="C89" s="93"/>
      <c r="D89" s="94"/>
      <c r="E89" s="136"/>
      <c r="F89" s="137"/>
      <c r="G89" s="329"/>
      <c r="H89" s="94"/>
      <c r="I89" s="94"/>
      <c r="J89" s="330"/>
      <c r="K89" s="329"/>
      <c r="L89" s="162"/>
    </row>
    <row r="90" spans="1:12" s="12" customFormat="1" ht="18.75" customHeight="1">
      <c r="A90" s="321">
        <v>42</v>
      </c>
      <c r="B90" s="322"/>
      <c r="C90" s="322"/>
      <c r="D90" s="323"/>
      <c r="E90" s="324"/>
      <c r="F90" s="325"/>
      <c r="G90" s="64"/>
      <c r="H90" s="323"/>
      <c r="I90" s="323"/>
      <c r="J90" s="326"/>
      <c r="K90" s="327"/>
      <c r="L90" s="328"/>
    </row>
    <row r="91" spans="1:12" s="12" customFormat="1" ht="18.75" customHeight="1">
      <c r="A91" s="135"/>
      <c r="B91" s="93"/>
      <c r="C91" s="93"/>
      <c r="D91" s="94"/>
      <c r="E91" s="136"/>
      <c r="F91" s="137"/>
      <c r="G91" s="329"/>
      <c r="H91" s="94"/>
      <c r="I91" s="94"/>
      <c r="J91" s="330"/>
      <c r="K91" s="329"/>
      <c r="L91" s="162"/>
    </row>
    <row r="92" spans="1:12" s="12" customFormat="1" ht="18.75" customHeight="1">
      <c r="A92" s="321">
        <v>43</v>
      </c>
      <c r="B92" s="322"/>
      <c r="C92" s="322"/>
      <c r="D92" s="323"/>
      <c r="E92" s="324"/>
      <c r="F92" s="325"/>
      <c r="G92" s="64"/>
      <c r="H92" s="323"/>
      <c r="I92" s="323"/>
      <c r="J92" s="326"/>
      <c r="K92" s="327"/>
      <c r="L92" s="328"/>
    </row>
    <row r="93" spans="1:12" s="12" customFormat="1" ht="18.75" customHeight="1">
      <c r="A93" s="135"/>
      <c r="B93" s="93"/>
      <c r="C93" s="93"/>
      <c r="D93" s="94"/>
      <c r="E93" s="136"/>
      <c r="F93" s="137"/>
      <c r="G93" s="329"/>
      <c r="H93" s="94"/>
      <c r="I93" s="94"/>
      <c r="J93" s="330"/>
      <c r="K93" s="329"/>
      <c r="L93" s="162"/>
    </row>
    <row r="94" spans="1:12" s="12" customFormat="1" ht="18.75" customHeight="1">
      <c r="A94" s="321">
        <v>44</v>
      </c>
      <c r="B94" s="322"/>
      <c r="C94" s="322"/>
      <c r="D94" s="323"/>
      <c r="E94" s="324"/>
      <c r="F94" s="325"/>
      <c r="G94" s="64"/>
      <c r="H94" s="323"/>
      <c r="I94" s="323"/>
      <c r="J94" s="326"/>
      <c r="K94" s="327"/>
      <c r="L94" s="328"/>
    </row>
    <row r="95" spans="1:12" s="12" customFormat="1" ht="18.75" customHeight="1">
      <c r="A95" s="135"/>
      <c r="B95" s="93"/>
      <c r="C95" s="93"/>
      <c r="D95" s="94"/>
      <c r="E95" s="136"/>
      <c r="F95" s="137"/>
      <c r="G95" s="329"/>
      <c r="H95" s="94"/>
      <c r="I95" s="94"/>
      <c r="J95" s="330"/>
      <c r="K95" s="329"/>
      <c r="L95" s="162"/>
    </row>
    <row r="96" spans="1:12" s="12" customFormat="1" ht="18.75" customHeight="1">
      <c r="A96" s="321">
        <v>45</v>
      </c>
      <c r="B96" s="322"/>
      <c r="C96" s="322"/>
      <c r="D96" s="323"/>
      <c r="E96" s="324"/>
      <c r="F96" s="325"/>
      <c r="G96" s="64"/>
      <c r="H96" s="323"/>
      <c r="I96" s="323"/>
      <c r="J96" s="326"/>
      <c r="K96" s="327"/>
      <c r="L96" s="328"/>
    </row>
    <row r="97" spans="1:12" s="12" customFormat="1" ht="18.75" customHeight="1">
      <c r="A97" s="135"/>
      <c r="B97" s="93"/>
      <c r="C97" s="93"/>
      <c r="D97" s="94"/>
      <c r="E97" s="136"/>
      <c r="F97" s="137"/>
      <c r="G97" s="329"/>
      <c r="H97" s="94"/>
      <c r="I97" s="94"/>
      <c r="J97" s="330"/>
      <c r="K97" s="329"/>
      <c r="L97" s="162"/>
    </row>
    <row r="98" spans="1:12" s="12" customFormat="1" ht="18.75" customHeight="1">
      <c r="A98" s="321">
        <v>46</v>
      </c>
      <c r="B98" s="322"/>
      <c r="C98" s="322"/>
      <c r="D98" s="323"/>
      <c r="E98" s="324"/>
      <c r="F98" s="325"/>
      <c r="G98" s="64"/>
      <c r="H98" s="323"/>
      <c r="I98" s="323"/>
      <c r="J98" s="326"/>
      <c r="K98" s="327"/>
      <c r="L98" s="328"/>
    </row>
    <row r="99" spans="1:12" s="12" customFormat="1" ht="18.75" customHeight="1">
      <c r="A99" s="135"/>
      <c r="B99" s="93"/>
      <c r="C99" s="93"/>
      <c r="D99" s="94"/>
      <c r="E99" s="136"/>
      <c r="F99" s="137"/>
      <c r="G99" s="329"/>
      <c r="H99" s="94"/>
      <c r="I99" s="94"/>
      <c r="J99" s="330"/>
      <c r="K99" s="329"/>
      <c r="L99" s="162"/>
    </row>
    <row r="100" spans="1:12" s="12" customFormat="1" ht="18.75" customHeight="1">
      <c r="A100" s="321">
        <v>47</v>
      </c>
      <c r="B100" s="322"/>
      <c r="C100" s="322"/>
      <c r="D100" s="323"/>
      <c r="E100" s="324"/>
      <c r="F100" s="325"/>
      <c r="G100" s="64"/>
      <c r="H100" s="323"/>
      <c r="I100" s="323"/>
      <c r="J100" s="326"/>
      <c r="K100" s="327"/>
      <c r="L100" s="328"/>
    </row>
    <row r="101" spans="1:12" s="12" customFormat="1" ht="18.75" customHeight="1">
      <c r="A101" s="135"/>
      <c r="B101" s="93"/>
      <c r="C101" s="93"/>
      <c r="D101" s="94"/>
      <c r="E101" s="136"/>
      <c r="F101" s="137"/>
      <c r="G101" s="329"/>
      <c r="H101" s="94"/>
      <c r="I101" s="94"/>
      <c r="J101" s="330"/>
      <c r="K101" s="329"/>
      <c r="L101" s="162"/>
    </row>
    <row r="102" spans="1:12" s="12" customFormat="1" ht="18.75" customHeight="1">
      <c r="A102" s="321">
        <v>48</v>
      </c>
      <c r="B102" s="322"/>
      <c r="C102" s="322"/>
      <c r="D102" s="323"/>
      <c r="E102" s="324"/>
      <c r="F102" s="325"/>
      <c r="G102" s="64"/>
      <c r="H102" s="323"/>
      <c r="I102" s="323"/>
      <c r="J102" s="326"/>
      <c r="K102" s="327"/>
      <c r="L102" s="328"/>
    </row>
    <row r="103" spans="1:12" s="12" customFormat="1" ht="18.75" customHeight="1">
      <c r="A103" s="135"/>
      <c r="B103" s="93"/>
      <c r="C103" s="93"/>
      <c r="D103" s="94"/>
      <c r="E103" s="136"/>
      <c r="F103" s="137"/>
      <c r="G103" s="329"/>
      <c r="H103" s="94"/>
      <c r="I103" s="94"/>
      <c r="J103" s="330"/>
      <c r="K103" s="329"/>
      <c r="L103" s="162"/>
    </row>
    <row r="104" spans="1:12" s="12" customFormat="1" ht="18.75" customHeight="1">
      <c r="A104" s="321">
        <v>49</v>
      </c>
      <c r="B104" s="322"/>
      <c r="C104" s="322"/>
      <c r="D104" s="323"/>
      <c r="E104" s="324"/>
      <c r="F104" s="325"/>
      <c r="G104" s="64"/>
      <c r="H104" s="323"/>
      <c r="I104" s="323"/>
      <c r="J104" s="326"/>
      <c r="K104" s="327"/>
      <c r="L104" s="328"/>
    </row>
    <row r="105" spans="1:12" s="12" customFormat="1" ht="18.75" customHeight="1">
      <c r="A105" s="135"/>
      <c r="B105" s="93"/>
      <c r="C105" s="93"/>
      <c r="D105" s="94"/>
      <c r="E105" s="136"/>
      <c r="F105" s="137"/>
      <c r="G105" s="329"/>
      <c r="H105" s="94"/>
      <c r="I105" s="94"/>
      <c r="J105" s="330"/>
      <c r="K105" s="329"/>
      <c r="L105" s="162"/>
    </row>
    <row r="106" spans="1:12" s="12" customFormat="1" ht="18.75" customHeight="1">
      <c r="A106" s="321">
        <v>50</v>
      </c>
      <c r="B106" s="322"/>
      <c r="C106" s="322"/>
      <c r="D106" s="323"/>
      <c r="E106" s="324"/>
      <c r="F106" s="325"/>
      <c r="G106" s="64"/>
      <c r="H106" s="323"/>
      <c r="I106" s="323"/>
      <c r="J106" s="326"/>
      <c r="K106" s="327"/>
      <c r="L106" s="328"/>
    </row>
    <row r="107" spans="1:12" s="12" customFormat="1" ht="18.75" customHeight="1">
      <c r="A107" s="135"/>
      <c r="B107" s="93"/>
      <c r="C107" s="93"/>
      <c r="D107" s="94"/>
      <c r="E107" s="136"/>
      <c r="F107" s="137"/>
      <c r="G107" s="329"/>
      <c r="H107" s="94"/>
      <c r="I107" s="94"/>
      <c r="J107" s="330"/>
      <c r="K107" s="329"/>
      <c r="L107" s="162"/>
    </row>
    <row r="108" spans="1:12" s="12" customFormat="1" ht="18.75" customHeight="1">
      <c r="A108" s="321">
        <v>51</v>
      </c>
      <c r="B108" s="322"/>
      <c r="C108" s="322"/>
      <c r="D108" s="323"/>
      <c r="E108" s="324"/>
      <c r="F108" s="325"/>
      <c r="G108" s="64"/>
      <c r="H108" s="323"/>
      <c r="I108" s="323"/>
      <c r="J108" s="326"/>
      <c r="K108" s="327"/>
      <c r="L108" s="328"/>
    </row>
    <row r="109" spans="1:12" s="12" customFormat="1" ht="18.75" customHeight="1">
      <c r="A109" s="135"/>
      <c r="B109" s="93"/>
      <c r="C109" s="93"/>
      <c r="D109" s="94"/>
      <c r="E109" s="136"/>
      <c r="F109" s="137"/>
      <c r="G109" s="329"/>
      <c r="H109" s="94"/>
      <c r="I109" s="94"/>
      <c r="J109" s="330"/>
      <c r="K109" s="329"/>
      <c r="L109" s="162"/>
    </row>
    <row r="110" spans="1:12" s="12" customFormat="1" ht="18.75" customHeight="1">
      <c r="A110" s="321">
        <v>52</v>
      </c>
      <c r="B110" s="322"/>
      <c r="C110" s="322"/>
      <c r="D110" s="323"/>
      <c r="E110" s="324"/>
      <c r="F110" s="325"/>
      <c r="G110" s="64"/>
      <c r="H110" s="323"/>
      <c r="I110" s="323"/>
      <c r="J110" s="326"/>
      <c r="K110" s="327"/>
      <c r="L110" s="328"/>
    </row>
    <row r="111" spans="1:12" s="12" customFormat="1" ht="18.75" customHeight="1">
      <c r="A111" s="135"/>
      <c r="B111" s="93"/>
      <c r="C111" s="93"/>
      <c r="D111" s="94"/>
      <c r="E111" s="136"/>
      <c r="F111" s="137"/>
      <c r="G111" s="329"/>
      <c r="H111" s="94"/>
      <c r="I111" s="94"/>
      <c r="J111" s="330"/>
      <c r="K111" s="329"/>
      <c r="L111" s="162"/>
    </row>
    <row r="112" spans="1:12" s="12" customFormat="1" ht="18.75" customHeight="1">
      <c r="A112" s="321">
        <v>53</v>
      </c>
      <c r="B112" s="322"/>
      <c r="C112" s="322"/>
      <c r="D112" s="323"/>
      <c r="E112" s="324"/>
      <c r="F112" s="325"/>
      <c r="G112" s="64"/>
      <c r="H112" s="323"/>
      <c r="I112" s="323"/>
      <c r="J112" s="326"/>
      <c r="K112" s="327"/>
      <c r="L112" s="328"/>
    </row>
    <row r="113" spans="1:12" s="12" customFormat="1" ht="18.75" customHeight="1">
      <c r="A113" s="135"/>
      <c r="B113" s="93"/>
      <c r="C113" s="93"/>
      <c r="D113" s="94"/>
      <c r="E113" s="136"/>
      <c r="F113" s="137"/>
      <c r="G113" s="329"/>
      <c r="H113" s="94"/>
      <c r="I113" s="94"/>
      <c r="J113" s="330"/>
      <c r="K113" s="329"/>
      <c r="L113" s="162"/>
    </row>
    <row r="114" spans="1:12" s="12" customFormat="1" ht="18.75" customHeight="1">
      <c r="A114" s="321">
        <v>54</v>
      </c>
      <c r="B114" s="322"/>
      <c r="C114" s="322"/>
      <c r="D114" s="323"/>
      <c r="E114" s="324"/>
      <c r="F114" s="325"/>
      <c r="G114" s="64"/>
      <c r="H114" s="323"/>
      <c r="I114" s="323"/>
      <c r="J114" s="326"/>
      <c r="K114" s="327"/>
      <c r="L114" s="328"/>
    </row>
    <row r="115" spans="1:12" s="12" customFormat="1" ht="18.75" customHeight="1">
      <c r="A115" s="135"/>
      <c r="B115" s="93"/>
      <c r="C115" s="93"/>
      <c r="D115" s="94"/>
      <c r="E115" s="136"/>
      <c r="F115" s="137"/>
      <c r="G115" s="329"/>
      <c r="H115" s="94"/>
      <c r="I115" s="94"/>
      <c r="J115" s="330"/>
      <c r="K115" s="329"/>
      <c r="L115" s="162"/>
    </row>
    <row r="116" spans="1:12" s="12" customFormat="1" ht="18.75" customHeight="1">
      <c r="A116" s="321">
        <v>55</v>
      </c>
      <c r="B116" s="322"/>
      <c r="C116" s="322"/>
      <c r="D116" s="323"/>
      <c r="E116" s="324"/>
      <c r="F116" s="325"/>
      <c r="G116" s="64"/>
      <c r="H116" s="323"/>
      <c r="I116" s="323"/>
      <c r="J116" s="326"/>
      <c r="K116" s="327"/>
      <c r="L116" s="328"/>
    </row>
    <row r="117" spans="1:12" s="12" customFormat="1" ht="18.75" customHeight="1">
      <c r="A117" s="135"/>
      <c r="B117" s="93"/>
      <c r="C117" s="93"/>
      <c r="D117" s="94"/>
      <c r="E117" s="136"/>
      <c r="F117" s="137"/>
      <c r="G117" s="329"/>
      <c r="H117" s="94"/>
      <c r="I117" s="94"/>
      <c r="J117" s="330"/>
      <c r="K117" s="329"/>
      <c r="L117" s="162"/>
    </row>
    <row r="118" spans="1:12" s="12" customFormat="1" ht="18.75" customHeight="1">
      <c r="A118" s="321">
        <v>56</v>
      </c>
      <c r="B118" s="322"/>
      <c r="C118" s="322"/>
      <c r="D118" s="323"/>
      <c r="E118" s="324"/>
      <c r="F118" s="325"/>
      <c r="G118" s="64"/>
      <c r="H118" s="323"/>
      <c r="I118" s="323"/>
      <c r="J118" s="326"/>
      <c r="K118" s="327"/>
      <c r="L118" s="328"/>
    </row>
    <row r="119" spans="1:12" s="12" customFormat="1" ht="18.75" customHeight="1">
      <c r="A119" s="135"/>
      <c r="B119" s="93"/>
      <c r="C119" s="93"/>
      <c r="D119" s="94"/>
      <c r="E119" s="136"/>
      <c r="F119" s="137"/>
      <c r="G119" s="329"/>
      <c r="H119" s="94"/>
      <c r="I119" s="94"/>
      <c r="J119" s="330"/>
      <c r="K119" s="329"/>
      <c r="L119" s="162"/>
    </row>
    <row r="120" spans="1:12" s="12" customFormat="1" ht="18.75" customHeight="1">
      <c r="A120" s="321">
        <v>57</v>
      </c>
      <c r="B120" s="322"/>
      <c r="C120" s="322"/>
      <c r="D120" s="323"/>
      <c r="E120" s="324"/>
      <c r="F120" s="325"/>
      <c r="G120" s="64"/>
      <c r="H120" s="323"/>
      <c r="I120" s="323"/>
      <c r="J120" s="326"/>
      <c r="K120" s="327"/>
      <c r="L120" s="328"/>
    </row>
    <row r="121" spans="1:12" s="12" customFormat="1" ht="18.75" customHeight="1">
      <c r="A121" s="135"/>
      <c r="B121" s="93"/>
      <c r="C121" s="93"/>
      <c r="D121" s="94"/>
      <c r="E121" s="136"/>
      <c r="F121" s="137"/>
      <c r="G121" s="329"/>
      <c r="H121" s="94"/>
      <c r="I121" s="94"/>
      <c r="J121" s="330"/>
      <c r="K121" s="329"/>
      <c r="L121" s="162"/>
    </row>
    <row r="122" spans="1:12" s="12" customFormat="1" ht="18.75" customHeight="1">
      <c r="A122" s="321">
        <v>58</v>
      </c>
      <c r="B122" s="322"/>
      <c r="C122" s="322"/>
      <c r="D122" s="323"/>
      <c r="E122" s="324"/>
      <c r="F122" s="325"/>
      <c r="G122" s="64"/>
      <c r="H122" s="323"/>
      <c r="I122" s="323"/>
      <c r="J122" s="326"/>
      <c r="K122" s="327"/>
      <c r="L122" s="328"/>
    </row>
    <row r="123" spans="1:12" s="12" customFormat="1" ht="18.75" customHeight="1">
      <c r="A123" s="135"/>
      <c r="B123" s="93"/>
      <c r="C123" s="93"/>
      <c r="D123" s="94"/>
      <c r="E123" s="136"/>
      <c r="F123" s="137"/>
      <c r="G123" s="329"/>
      <c r="H123" s="94"/>
      <c r="I123" s="94"/>
      <c r="J123" s="330"/>
      <c r="K123" s="329"/>
      <c r="L123" s="162"/>
    </row>
    <row r="124" spans="1:12" s="12" customFormat="1" ht="18.75" customHeight="1">
      <c r="A124" s="321">
        <v>59</v>
      </c>
      <c r="B124" s="322"/>
      <c r="C124" s="322"/>
      <c r="D124" s="323"/>
      <c r="E124" s="324"/>
      <c r="F124" s="325"/>
      <c r="G124" s="64"/>
      <c r="H124" s="323"/>
      <c r="I124" s="323"/>
      <c r="J124" s="326"/>
      <c r="K124" s="327"/>
      <c r="L124" s="328"/>
    </row>
    <row r="125" spans="1:12" s="12" customFormat="1" ht="18.75" customHeight="1">
      <c r="A125" s="135"/>
      <c r="B125" s="93"/>
      <c r="C125" s="93"/>
      <c r="D125" s="94"/>
      <c r="E125" s="136"/>
      <c r="F125" s="137"/>
      <c r="G125" s="329"/>
      <c r="H125" s="94"/>
      <c r="I125" s="94"/>
      <c r="J125" s="330"/>
      <c r="K125" s="329"/>
      <c r="L125" s="162"/>
    </row>
    <row r="126" spans="1:12" s="12" customFormat="1" ht="18.75" customHeight="1">
      <c r="A126" s="321">
        <v>60</v>
      </c>
      <c r="B126" s="322"/>
      <c r="C126" s="322"/>
      <c r="D126" s="323"/>
      <c r="E126" s="324"/>
      <c r="F126" s="325"/>
      <c r="G126" s="64"/>
      <c r="H126" s="323"/>
      <c r="I126" s="323"/>
      <c r="J126" s="326"/>
      <c r="K126" s="327"/>
      <c r="L126" s="328"/>
    </row>
    <row r="127" spans="1:12" s="12" customFormat="1" ht="18.75" customHeight="1">
      <c r="A127" s="135"/>
      <c r="B127" s="93"/>
      <c r="C127" s="93"/>
      <c r="D127" s="94"/>
      <c r="E127" s="136"/>
      <c r="F127" s="137"/>
      <c r="G127" s="329"/>
      <c r="H127" s="94"/>
      <c r="I127" s="94"/>
      <c r="J127" s="330"/>
      <c r="K127" s="329"/>
      <c r="L127" s="162"/>
    </row>
    <row r="128" spans="1:12" s="12" customFormat="1" ht="18.75" customHeight="1">
      <c r="A128" s="321">
        <v>61</v>
      </c>
      <c r="B128" s="322"/>
      <c r="C128" s="322"/>
      <c r="D128" s="323"/>
      <c r="E128" s="324"/>
      <c r="F128" s="325"/>
      <c r="G128" s="64"/>
      <c r="H128" s="323"/>
      <c r="I128" s="323"/>
      <c r="J128" s="326"/>
      <c r="K128" s="327"/>
      <c r="L128" s="328"/>
    </row>
    <row r="129" spans="1:12" s="12" customFormat="1" ht="18.75" customHeight="1">
      <c r="A129" s="135"/>
      <c r="B129" s="93"/>
      <c r="C129" s="93"/>
      <c r="D129" s="94"/>
      <c r="E129" s="136"/>
      <c r="F129" s="137"/>
      <c r="G129" s="329"/>
      <c r="H129" s="94"/>
      <c r="I129" s="94"/>
      <c r="J129" s="330"/>
      <c r="K129" s="329"/>
      <c r="L129" s="162"/>
    </row>
    <row r="130" spans="1:12" s="12" customFormat="1" ht="18.75" customHeight="1">
      <c r="A130" s="321">
        <v>62</v>
      </c>
      <c r="B130" s="322"/>
      <c r="C130" s="322"/>
      <c r="D130" s="323"/>
      <c r="E130" s="324"/>
      <c r="F130" s="325"/>
      <c r="G130" s="64"/>
      <c r="H130" s="323"/>
      <c r="I130" s="323"/>
      <c r="J130" s="326"/>
      <c r="K130" s="327"/>
      <c r="L130" s="328"/>
    </row>
    <row r="131" spans="1:12" s="12" customFormat="1" ht="18.75" customHeight="1">
      <c r="A131" s="135"/>
      <c r="B131" s="93"/>
      <c r="C131" s="93"/>
      <c r="D131" s="94"/>
      <c r="E131" s="136"/>
      <c r="F131" s="137"/>
      <c r="G131" s="329"/>
      <c r="H131" s="94"/>
      <c r="I131" s="94"/>
      <c r="J131" s="330"/>
      <c r="K131" s="329"/>
      <c r="L131" s="162"/>
    </row>
    <row r="132" spans="1:12" s="12" customFormat="1" ht="18.75" customHeight="1">
      <c r="A132" s="321">
        <v>63</v>
      </c>
      <c r="B132" s="322"/>
      <c r="C132" s="322"/>
      <c r="D132" s="323"/>
      <c r="E132" s="324"/>
      <c r="F132" s="325"/>
      <c r="G132" s="64"/>
      <c r="H132" s="323"/>
      <c r="I132" s="323"/>
      <c r="J132" s="326"/>
      <c r="K132" s="327"/>
      <c r="L132" s="328"/>
    </row>
    <row r="133" spans="1:12" s="12" customFormat="1" ht="18.75" customHeight="1">
      <c r="A133" s="135"/>
      <c r="B133" s="93"/>
      <c r="C133" s="93"/>
      <c r="D133" s="94"/>
      <c r="E133" s="136"/>
      <c r="F133" s="137"/>
      <c r="G133" s="329"/>
      <c r="H133" s="94"/>
      <c r="I133" s="94"/>
      <c r="J133" s="330"/>
      <c r="K133" s="329"/>
      <c r="L133" s="162"/>
    </row>
    <row r="134" spans="1:12" s="12" customFormat="1" ht="18.75" customHeight="1">
      <c r="A134" s="321">
        <v>64</v>
      </c>
      <c r="B134" s="322"/>
      <c r="C134" s="322"/>
      <c r="D134" s="323"/>
      <c r="E134" s="324"/>
      <c r="F134" s="325"/>
      <c r="G134" s="64"/>
      <c r="H134" s="323"/>
      <c r="I134" s="323"/>
      <c r="J134" s="326"/>
      <c r="K134" s="327"/>
      <c r="L134" s="328"/>
    </row>
    <row r="135" spans="1:12" s="12" customFormat="1" ht="18.75" customHeight="1">
      <c r="A135" s="135"/>
      <c r="B135" s="93"/>
      <c r="C135" s="93"/>
      <c r="D135" s="94"/>
      <c r="E135" s="136"/>
      <c r="F135" s="137"/>
      <c r="G135" s="329"/>
      <c r="H135" s="94"/>
      <c r="I135" s="94"/>
      <c r="J135" s="330"/>
      <c r="K135" s="329"/>
      <c r="L135" s="162"/>
    </row>
    <row r="136" spans="1:12" s="12" customFormat="1" ht="18.75" customHeight="1">
      <c r="A136" s="321">
        <v>65</v>
      </c>
      <c r="B136" s="322"/>
      <c r="C136" s="322"/>
      <c r="D136" s="323"/>
      <c r="E136" s="324"/>
      <c r="F136" s="325"/>
      <c r="G136" s="64"/>
      <c r="H136" s="323"/>
      <c r="I136" s="323"/>
      <c r="J136" s="326"/>
      <c r="K136" s="327"/>
      <c r="L136" s="328"/>
    </row>
    <row r="137" spans="1:12" s="12" customFormat="1" ht="18.75" customHeight="1">
      <c r="A137" s="135"/>
      <c r="B137" s="93"/>
      <c r="C137" s="93"/>
      <c r="D137" s="94"/>
      <c r="E137" s="136"/>
      <c r="F137" s="137"/>
      <c r="G137" s="329"/>
      <c r="H137" s="94"/>
      <c r="I137" s="94"/>
      <c r="J137" s="330"/>
      <c r="K137" s="329"/>
      <c r="L137" s="162"/>
    </row>
    <row r="138" spans="1:12" s="12" customFormat="1" ht="18.75" customHeight="1">
      <c r="A138" s="321">
        <v>66</v>
      </c>
      <c r="B138" s="322"/>
      <c r="C138" s="322"/>
      <c r="D138" s="323"/>
      <c r="E138" s="324"/>
      <c r="F138" s="325"/>
      <c r="G138" s="64"/>
      <c r="H138" s="323"/>
      <c r="I138" s="323"/>
      <c r="J138" s="326"/>
      <c r="K138" s="327"/>
      <c r="L138" s="328"/>
    </row>
    <row r="139" spans="1:12" s="12" customFormat="1" ht="18.75" customHeight="1">
      <c r="A139" s="135"/>
      <c r="B139" s="93"/>
      <c r="C139" s="93"/>
      <c r="D139" s="94"/>
      <c r="E139" s="136"/>
      <c r="F139" s="137"/>
      <c r="G139" s="329"/>
      <c r="H139" s="94"/>
      <c r="I139" s="94"/>
      <c r="J139" s="330"/>
      <c r="K139" s="329"/>
      <c r="L139" s="162"/>
    </row>
    <row r="140" spans="1:12" s="12" customFormat="1" ht="18.75" customHeight="1">
      <c r="A140" s="321">
        <v>67</v>
      </c>
      <c r="B140" s="322"/>
      <c r="C140" s="322"/>
      <c r="D140" s="323"/>
      <c r="E140" s="324"/>
      <c r="F140" s="325"/>
      <c r="G140" s="64"/>
      <c r="H140" s="323"/>
      <c r="I140" s="323"/>
      <c r="J140" s="326"/>
      <c r="K140" s="327"/>
      <c r="L140" s="328"/>
    </row>
    <row r="141" spans="1:12" s="12" customFormat="1" ht="18.75" customHeight="1">
      <c r="A141" s="135"/>
      <c r="B141" s="93"/>
      <c r="C141" s="93"/>
      <c r="D141" s="94"/>
      <c r="E141" s="136"/>
      <c r="F141" s="137"/>
      <c r="G141" s="329"/>
      <c r="H141" s="94"/>
      <c r="I141" s="94"/>
      <c r="J141" s="330"/>
      <c r="K141" s="329"/>
      <c r="L141" s="162"/>
    </row>
    <row r="142" spans="1:12" s="12" customFormat="1" ht="18.75" customHeight="1">
      <c r="A142" s="321">
        <v>68</v>
      </c>
      <c r="B142" s="322"/>
      <c r="C142" s="322"/>
      <c r="D142" s="323"/>
      <c r="E142" s="324"/>
      <c r="F142" s="325"/>
      <c r="G142" s="64"/>
      <c r="H142" s="323"/>
      <c r="I142" s="323"/>
      <c r="J142" s="326"/>
      <c r="K142" s="327"/>
      <c r="L142" s="328"/>
    </row>
    <row r="143" spans="1:12" s="12" customFormat="1" ht="18.75" customHeight="1">
      <c r="A143" s="135"/>
      <c r="B143" s="93"/>
      <c r="C143" s="93"/>
      <c r="D143" s="94"/>
      <c r="E143" s="136"/>
      <c r="F143" s="137"/>
      <c r="G143" s="329"/>
      <c r="H143" s="94"/>
      <c r="I143" s="94"/>
      <c r="J143" s="330"/>
      <c r="K143" s="329"/>
      <c r="L143" s="162"/>
    </row>
    <row r="144" spans="1:12" s="12" customFormat="1" ht="18.75" customHeight="1">
      <c r="A144" s="321">
        <v>69</v>
      </c>
      <c r="B144" s="322"/>
      <c r="C144" s="322"/>
      <c r="D144" s="323"/>
      <c r="E144" s="324"/>
      <c r="F144" s="325"/>
      <c r="G144" s="64"/>
      <c r="H144" s="323"/>
      <c r="I144" s="323"/>
      <c r="J144" s="326"/>
      <c r="K144" s="327"/>
      <c r="L144" s="328"/>
    </row>
    <row r="145" spans="1:12" s="12" customFormat="1" ht="18.75" customHeight="1">
      <c r="A145" s="135"/>
      <c r="B145" s="93"/>
      <c r="C145" s="93"/>
      <c r="D145" s="94"/>
      <c r="E145" s="136"/>
      <c r="F145" s="137"/>
      <c r="G145" s="329"/>
      <c r="H145" s="94"/>
      <c r="I145" s="94"/>
      <c r="J145" s="330"/>
      <c r="K145" s="329"/>
      <c r="L145" s="162"/>
    </row>
    <row r="146" spans="1:12" s="12" customFormat="1" ht="18.75" customHeight="1">
      <c r="A146" s="321">
        <v>70</v>
      </c>
      <c r="B146" s="322"/>
      <c r="C146" s="322"/>
      <c r="D146" s="323"/>
      <c r="E146" s="324"/>
      <c r="F146" s="325"/>
      <c r="G146" s="64"/>
      <c r="H146" s="323"/>
      <c r="I146" s="323"/>
      <c r="J146" s="326"/>
      <c r="K146" s="327"/>
      <c r="L146" s="328"/>
    </row>
    <row r="147" spans="1:12" s="12" customFormat="1" ht="18.75" customHeight="1">
      <c r="A147" s="135"/>
      <c r="B147" s="93"/>
      <c r="C147" s="93"/>
      <c r="D147" s="94"/>
      <c r="E147" s="136"/>
      <c r="F147" s="137"/>
      <c r="G147" s="329"/>
      <c r="H147" s="94"/>
      <c r="I147" s="94"/>
      <c r="J147" s="330"/>
      <c r="K147" s="329"/>
      <c r="L147" s="162"/>
    </row>
    <row r="148" spans="1:12" s="12" customFormat="1" ht="18.75" customHeight="1">
      <c r="A148" s="321">
        <v>71</v>
      </c>
      <c r="B148" s="322"/>
      <c r="C148" s="322"/>
      <c r="D148" s="323"/>
      <c r="E148" s="324"/>
      <c r="F148" s="325"/>
      <c r="G148" s="64"/>
      <c r="H148" s="323"/>
      <c r="I148" s="323"/>
      <c r="J148" s="326"/>
      <c r="K148" s="327"/>
      <c r="L148" s="328"/>
    </row>
    <row r="149" spans="1:12" s="12" customFormat="1" ht="18.75" customHeight="1">
      <c r="A149" s="135"/>
      <c r="B149" s="93"/>
      <c r="C149" s="93"/>
      <c r="D149" s="94"/>
      <c r="E149" s="136"/>
      <c r="F149" s="137"/>
      <c r="G149" s="329"/>
      <c r="H149" s="94"/>
      <c r="I149" s="94"/>
      <c r="J149" s="330"/>
      <c r="K149" s="329"/>
      <c r="L149" s="162"/>
    </row>
    <row r="150" spans="1:12" s="12" customFormat="1" ht="18.75" customHeight="1">
      <c r="A150" s="321">
        <v>72</v>
      </c>
      <c r="B150" s="322"/>
      <c r="C150" s="322"/>
      <c r="D150" s="323"/>
      <c r="E150" s="324"/>
      <c r="F150" s="325"/>
      <c r="G150" s="64"/>
      <c r="H150" s="323"/>
      <c r="I150" s="323"/>
      <c r="J150" s="326"/>
      <c r="K150" s="327"/>
      <c r="L150" s="328"/>
    </row>
    <row r="151" spans="1:12" s="12" customFormat="1" ht="18.75" customHeight="1">
      <c r="A151" s="135"/>
      <c r="B151" s="93"/>
      <c r="C151" s="93"/>
      <c r="D151" s="94"/>
      <c r="E151" s="136"/>
      <c r="F151" s="137"/>
      <c r="G151" s="329"/>
      <c r="H151" s="94"/>
      <c r="I151" s="94"/>
      <c r="J151" s="330"/>
      <c r="K151" s="329"/>
      <c r="L151" s="162"/>
    </row>
    <row r="152" spans="1:12" s="12" customFormat="1" ht="18.75" customHeight="1">
      <c r="A152" s="321">
        <v>73</v>
      </c>
      <c r="B152" s="322"/>
      <c r="C152" s="322"/>
      <c r="D152" s="323"/>
      <c r="E152" s="324"/>
      <c r="F152" s="325"/>
      <c r="G152" s="64"/>
      <c r="H152" s="323"/>
      <c r="I152" s="323"/>
      <c r="J152" s="326"/>
      <c r="K152" s="327"/>
      <c r="L152" s="328"/>
    </row>
    <row r="153" spans="1:12" s="12" customFormat="1" ht="18.75" customHeight="1">
      <c r="A153" s="135"/>
      <c r="B153" s="93"/>
      <c r="C153" s="93"/>
      <c r="D153" s="94"/>
      <c r="E153" s="136"/>
      <c r="F153" s="137"/>
      <c r="G153" s="329"/>
      <c r="H153" s="94"/>
      <c r="I153" s="94"/>
      <c r="J153" s="330"/>
      <c r="K153" s="329"/>
      <c r="L153" s="162"/>
    </row>
    <row r="154" spans="1:12" s="12" customFormat="1" ht="18.75" customHeight="1">
      <c r="A154" s="321">
        <v>74</v>
      </c>
      <c r="B154" s="322"/>
      <c r="C154" s="322"/>
      <c r="D154" s="323"/>
      <c r="E154" s="324"/>
      <c r="F154" s="325"/>
      <c r="G154" s="64"/>
      <c r="H154" s="323"/>
      <c r="I154" s="323"/>
      <c r="J154" s="326"/>
      <c r="K154" s="327"/>
      <c r="L154" s="328"/>
    </row>
    <row r="155" spans="1:12" s="12" customFormat="1" ht="18.75" customHeight="1">
      <c r="A155" s="135"/>
      <c r="B155" s="93"/>
      <c r="C155" s="93"/>
      <c r="D155" s="94"/>
      <c r="E155" s="136"/>
      <c r="F155" s="137"/>
      <c r="G155" s="329"/>
      <c r="H155" s="94"/>
      <c r="I155" s="94"/>
      <c r="J155" s="330"/>
      <c r="K155" s="329"/>
      <c r="L155" s="162"/>
    </row>
    <row r="156" spans="1:12" s="12" customFormat="1" ht="18.75" customHeight="1">
      <c r="A156" s="321">
        <v>75</v>
      </c>
      <c r="B156" s="322"/>
      <c r="C156" s="322"/>
      <c r="D156" s="323"/>
      <c r="E156" s="324"/>
      <c r="F156" s="325"/>
      <c r="G156" s="64"/>
      <c r="H156" s="323"/>
      <c r="I156" s="323"/>
      <c r="J156" s="326"/>
      <c r="K156" s="327"/>
      <c r="L156" s="328"/>
    </row>
    <row r="157" spans="1:12" s="12" customFormat="1" ht="18.75" customHeight="1">
      <c r="A157" s="135"/>
      <c r="B157" s="93"/>
      <c r="C157" s="93"/>
      <c r="D157" s="94"/>
      <c r="E157" s="136"/>
      <c r="F157" s="137"/>
      <c r="G157" s="329"/>
      <c r="H157" s="94"/>
      <c r="I157" s="94"/>
      <c r="J157" s="330"/>
      <c r="K157" s="329"/>
      <c r="L157" s="162"/>
    </row>
    <row r="158" spans="1:12" s="12" customFormat="1" ht="18.75" customHeight="1">
      <c r="A158" s="321">
        <v>76</v>
      </c>
      <c r="B158" s="322"/>
      <c r="C158" s="322"/>
      <c r="D158" s="323"/>
      <c r="E158" s="324"/>
      <c r="F158" s="325"/>
      <c r="G158" s="64"/>
      <c r="H158" s="323"/>
      <c r="I158" s="323"/>
      <c r="J158" s="326"/>
      <c r="K158" s="327"/>
      <c r="L158" s="328"/>
    </row>
    <row r="159" spans="1:12" s="12" customFormat="1" ht="18.75" customHeight="1">
      <c r="A159" s="135"/>
      <c r="B159" s="93"/>
      <c r="C159" s="93"/>
      <c r="D159" s="94"/>
      <c r="E159" s="136"/>
      <c r="F159" s="137"/>
      <c r="G159" s="329"/>
      <c r="H159" s="94"/>
      <c r="I159" s="94"/>
      <c r="J159" s="330"/>
      <c r="K159" s="329"/>
      <c r="L159" s="162"/>
    </row>
    <row r="160" spans="1:12" s="12" customFormat="1" ht="18.75" customHeight="1">
      <c r="A160" s="321">
        <v>77</v>
      </c>
      <c r="B160" s="322"/>
      <c r="C160" s="322"/>
      <c r="D160" s="323"/>
      <c r="E160" s="324"/>
      <c r="F160" s="325"/>
      <c r="G160" s="64"/>
      <c r="H160" s="323"/>
      <c r="I160" s="323"/>
      <c r="J160" s="326"/>
      <c r="K160" s="327"/>
      <c r="L160" s="328"/>
    </row>
    <row r="161" spans="1:12" s="12" customFormat="1" ht="18.75" customHeight="1">
      <c r="A161" s="135"/>
      <c r="B161" s="93"/>
      <c r="C161" s="93"/>
      <c r="D161" s="94"/>
      <c r="E161" s="136"/>
      <c r="F161" s="137"/>
      <c r="G161" s="329"/>
      <c r="H161" s="94"/>
      <c r="I161" s="94"/>
      <c r="J161" s="330"/>
      <c r="K161" s="329"/>
      <c r="L161" s="162"/>
    </row>
    <row r="162" spans="1:12" s="12" customFormat="1" ht="18.75" customHeight="1">
      <c r="A162" s="321">
        <v>78</v>
      </c>
      <c r="B162" s="322"/>
      <c r="C162" s="322"/>
      <c r="D162" s="323"/>
      <c r="E162" s="324"/>
      <c r="F162" s="325"/>
      <c r="G162" s="64"/>
      <c r="H162" s="323"/>
      <c r="I162" s="323"/>
      <c r="J162" s="326"/>
      <c r="K162" s="327"/>
      <c r="L162" s="328"/>
    </row>
    <row r="163" spans="1:12" s="12" customFormat="1" ht="18.75" customHeight="1">
      <c r="A163" s="135"/>
      <c r="B163" s="93"/>
      <c r="C163" s="93"/>
      <c r="D163" s="94"/>
      <c r="E163" s="136"/>
      <c r="F163" s="137"/>
      <c r="G163" s="329"/>
      <c r="H163" s="94"/>
      <c r="I163" s="94"/>
      <c r="J163" s="330"/>
      <c r="K163" s="329"/>
      <c r="L163" s="162"/>
    </row>
    <row r="164" spans="1:12" s="12" customFormat="1" ht="18.75" customHeight="1">
      <c r="A164" s="321">
        <v>79</v>
      </c>
      <c r="B164" s="322"/>
      <c r="C164" s="322"/>
      <c r="D164" s="323"/>
      <c r="E164" s="324"/>
      <c r="F164" s="325"/>
      <c r="G164" s="64"/>
      <c r="H164" s="323"/>
      <c r="I164" s="323"/>
      <c r="J164" s="326"/>
      <c r="K164" s="327"/>
      <c r="L164" s="328"/>
    </row>
    <row r="165" spans="1:12" s="12" customFormat="1" ht="18.75" customHeight="1">
      <c r="A165" s="135"/>
      <c r="B165" s="93"/>
      <c r="C165" s="93"/>
      <c r="D165" s="94"/>
      <c r="E165" s="136"/>
      <c r="F165" s="137"/>
      <c r="G165" s="329"/>
      <c r="H165" s="94"/>
      <c r="I165" s="94"/>
      <c r="J165" s="330"/>
      <c r="K165" s="329"/>
      <c r="L165" s="162"/>
    </row>
    <row r="166" spans="1:12" s="12" customFormat="1" ht="18.75" customHeight="1">
      <c r="A166" s="321">
        <v>80</v>
      </c>
      <c r="B166" s="322"/>
      <c r="C166" s="322"/>
      <c r="D166" s="323"/>
      <c r="E166" s="324"/>
      <c r="F166" s="325"/>
      <c r="G166" s="64"/>
      <c r="H166" s="323"/>
      <c r="I166" s="323"/>
      <c r="J166" s="326"/>
      <c r="K166" s="327"/>
      <c r="L166" s="328"/>
    </row>
    <row r="167" spans="1:12" s="12" customFormat="1" ht="18.75" customHeight="1">
      <c r="A167" s="135"/>
      <c r="B167" s="93"/>
      <c r="C167" s="93"/>
      <c r="D167" s="94"/>
      <c r="E167" s="136"/>
      <c r="F167" s="137"/>
      <c r="G167" s="329"/>
      <c r="H167" s="94"/>
      <c r="I167" s="94"/>
      <c r="J167" s="330"/>
      <c r="K167" s="329"/>
      <c r="L167" s="162"/>
    </row>
  </sheetData>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9.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workbookViewId="0" topLeftCell="A1">
      <pane ySplit="7" topLeftCell="BM8" activePane="bottomLeft" state="frozen"/>
      <selection pane="topLeft" activeCell="A4" sqref="A4:C4"/>
      <selection pane="bottomLeft" activeCell="A4" sqref="A4"/>
    </sheetView>
  </sheetViews>
  <sheetFormatPr defaultColWidth="9.140625" defaultRowHeight="12.75"/>
  <cols>
    <col min="1" max="1" width="3.8515625" style="0" customWidth="1"/>
    <col min="2" max="2" width="20.57421875" style="0" customWidth="1"/>
    <col min="3" max="3" width="18.7109375" style="0" customWidth="1"/>
    <col min="4" max="4" width="5.421875" style="58" customWidth="1"/>
    <col min="5" max="6" width="5.8515625" style="58" customWidth="1"/>
    <col min="7" max="7" width="20.57421875" style="88" customWidth="1"/>
    <col min="8" max="8" width="18.7109375" style="58" customWidth="1"/>
    <col min="9" max="9" width="5.7109375" style="58" customWidth="1"/>
    <col min="10" max="10" width="3.28125" style="58" hidden="1" customWidth="1"/>
    <col min="11" max="11" width="3.8515625" style="58" hidden="1" customWidth="1"/>
    <col min="12" max="12" width="5.7109375" style="58" hidden="1" customWidth="1"/>
    <col min="13" max="14" width="5.8515625" style="58" customWidth="1"/>
    <col min="15" max="15" width="4.8515625" style="58" hidden="1" customWidth="1"/>
    <col min="16" max="16" width="3.57421875" style="58" hidden="1" customWidth="1"/>
    <col min="17" max="17" width="4.28125" style="58" customWidth="1"/>
    <col min="18" max="18" width="5.7109375" style="58" customWidth="1"/>
    <col min="19" max="19" width="4.421875" style="58" customWidth="1"/>
    <col min="20" max="21" width="5.7109375" style="58" customWidth="1"/>
    <col min="22" max="22" width="4.421875" style="58" customWidth="1"/>
  </cols>
  <sheetData>
    <row r="1" spans="1:22" ht="26.25">
      <c r="A1" s="76" t="str">
        <f>'Week SetUp'!$A$6</f>
        <v>8ο ΠΑΝΕΛΛΑΔΙΚΟ</v>
      </c>
      <c r="B1" s="76"/>
      <c r="C1" s="76"/>
      <c r="D1" s="77"/>
      <c r="E1" s="77"/>
      <c r="F1" s="77"/>
      <c r="G1" s="139" t="s">
        <v>141</v>
      </c>
      <c r="H1" s="77"/>
      <c r="I1" s="78"/>
      <c r="J1" s="78"/>
      <c r="K1" s="78"/>
      <c r="L1" s="78"/>
      <c r="M1" s="78"/>
      <c r="N1" s="78"/>
      <c r="O1" s="78"/>
      <c r="P1" s="78"/>
      <c r="Q1" s="78"/>
      <c r="R1" s="78"/>
      <c r="S1" s="78"/>
      <c r="T1" s="78"/>
      <c r="U1" s="331"/>
      <c r="V1" s="100"/>
    </row>
    <row r="2" spans="1:22" ht="13.5" thickBot="1">
      <c r="A2" s="79" t="str">
        <f>'Week SetUp'!$A$8</f>
        <v>OPEN JUNIOR</v>
      </c>
      <c r="B2" s="79"/>
      <c r="C2" s="68"/>
      <c r="D2" s="332"/>
      <c r="E2" s="332"/>
      <c r="F2" s="332"/>
      <c r="G2" s="139" t="s">
        <v>32</v>
      </c>
      <c r="H2" s="89"/>
      <c r="I2" s="89"/>
      <c r="J2" s="89"/>
      <c r="K2" s="89"/>
      <c r="L2" s="89"/>
      <c r="M2" s="67"/>
      <c r="N2" s="67"/>
      <c r="O2" s="67"/>
      <c r="P2" s="67"/>
      <c r="Q2" s="67"/>
      <c r="R2" s="67"/>
      <c r="S2" s="67"/>
      <c r="T2" s="67"/>
      <c r="U2" s="333"/>
      <c r="V2" s="103"/>
    </row>
    <row r="3" spans="1:22" s="2" customFormat="1" ht="13.5" thickBot="1">
      <c r="A3" s="140" t="s">
        <v>33</v>
      </c>
      <c r="B3" s="141"/>
      <c r="C3" s="142"/>
      <c r="D3" s="24"/>
      <c r="E3" s="24"/>
      <c r="F3" s="24"/>
      <c r="G3" s="143"/>
      <c r="H3" s="24"/>
      <c r="I3" s="37"/>
      <c r="J3" s="37"/>
      <c r="K3" s="24"/>
      <c r="L3" s="24"/>
      <c r="M3" s="37"/>
      <c r="N3" s="37"/>
      <c r="O3" s="37"/>
      <c r="P3" s="37"/>
      <c r="Q3" s="37"/>
      <c r="R3" s="37"/>
      <c r="S3" s="334" t="s">
        <v>21</v>
      </c>
      <c r="T3" s="148"/>
      <c r="U3" s="148"/>
      <c r="V3" s="335"/>
    </row>
    <row r="4" spans="1:22" s="2" customFormat="1" ht="12.75">
      <c r="A4" s="61" t="s">
        <v>11</v>
      </c>
      <c r="B4" s="61"/>
      <c r="C4" s="59" t="s">
        <v>5</v>
      </c>
      <c r="D4" s="59"/>
      <c r="E4" s="59"/>
      <c r="F4" s="59"/>
      <c r="G4" s="59" t="s">
        <v>6</v>
      </c>
      <c r="H4" s="61" t="s">
        <v>17</v>
      </c>
      <c r="I4" s="62"/>
      <c r="J4" s="62" t="s">
        <v>142</v>
      </c>
      <c r="K4" s="62"/>
      <c r="L4" s="62"/>
      <c r="M4" s="62"/>
      <c r="N4" s="62" t="s">
        <v>7</v>
      </c>
      <c r="O4" s="146"/>
      <c r="P4" s="146"/>
      <c r="Q4" s="146"/>
      <c r="R4" s="146"/>
      <c r="S4" s="310"/>
      <c r="T4" s="336"/>
      <c r="U4" s="336"/>
      <c r="V4" s="153"/>
    </row>
    <row r="5" spans="1:22" s="2" customFormat="1" ht="13.5" thickBot="1">
      <c r="A5" s="468">
        <f>'Week SetUp'!$A$10</f>
        <v>40094</v>
      </c>
      <c r="B5" s="468"/>
      <c r="C5" s="176" t="str">
        <f>'Week SetUp'!$C$10</f>
        <v>Ο.Α.ΞΑΝΘΗΣ</v>
      </c>
      <c r="D5" s="83"/>
      <c r="E5" s="83"/>
      <c r="F5" s="83"/>
      <c r="G5" s="178" t="str">
        <f>'Week SetUp'!$D$10</f>
        <v>ΞΑΝΘΗ</v>
      </c>
      <c r="H5" s="91" t="str">
        <f>'Week SetUp'!$A$12</f>
        <v>ΑΓΟΡΙΑ 12</v>
      </c>
      <c r="I5" s="71"/>
      <c r="J5" s="71" t="str">
        <f>'Week SetUp'!$E$10</f>
        <v>ΜΟΥΡΤΖΙΟΣ ΧΡΗΣΤΟΣ</v>
      </c>
      <c r="K5" s="71"/>
      <c r="L5" s="71"/>
      <c r="M5" s="71"/>
      <c r="N5" s="71" t="str">
        <f>'Week SetUp'!$E$10</f>
        <v>ΜΟΥΡΤΖΙΟΣ ΧΡΗΣΤΟΣ</v>
      </c>
      <c r="O5" s="71"/>
      <c r="P5" s="71"/>
      <c r="Q5" s="71"/>
      <c r="R5" s="71"/>
      <c r="S5" s="155"/>
      <c r="T5" s="91"/>
      <c r="U5" s="91"/>
      <c r="V5" s="156">
        <f>COUNTA(V8:V87)</f>
        <v>0</v>
      </c>
    </row>
    <row r="6" spans="1:22" s="337" customFormat="1" ht="12" customHeight="1">
      <c r="A6" s="338"/>
      <c r="B6" s="469" t="s">
        <v>143</v>
      </c>
      <c r="C6" s="470"/>
      <c r="D6" s="470"/>
      <c r="E6" s="470"/>
      <c r="F6" s="471"/>
      <c r="G6" s="472" t="s">
        <v>144</v>
      </c>
      <c r="H6" s="470"/>
      <c r="I6" s="470"/>
      <c r="J6" s="470"/>
      <c r="K6" s="470"/>
      <c r="L6" s="470"/>
      <c r="M6" s="470"/>
      <c r="N6" s="473"/>
      <c r="O6" s="339"/>
      <c r="P6" s="340"/>
      <c r="Q6" s="469" t="s">
        <v>145</v>
      </c>
      <c r="R6" s="470"/>
      <c r="S6" s="470"/>
      <c r="T6" s="470"/>
      <c r="U6" s="470"/>
      <c r="V6" s="473"/>
    </row>
    <row r="7" spans="1:22" ht="47.25" customHeight="1" thickBot="1">
      <c r="A7" s="127" t="s">
        <v>19</v>
      </c>
      <c r="B7" s="128" t="s">
        <v>12</v>
      </c>
      <c r="C7" s="128" t="s">
        <v>13</v>
      </c>
      <c r="D7" s="128" t="s">
        <v>20</v>
      </c>
      <c r="E7" s="128" t="s">
        <v>146</v>
      </c>
      <c r="F7" s="130" t="s">
        <v>208</v>
      </c>
      <c r="G7" s="128" t="s">
        <v>12</v>
      </c>
      <c r="H7" s="128" t="s">
        <v>13</v>
      </c>
      <c r="I7" s="128" t="s">
        <v>20</v>
      </c>
      <c r="J7" s="341"/>
      <c r="K7" s="341"/>
      <c r="L7" s="341" t="s">
        <v>203</v>
      </c>
      <c r="M7" s="128" t="s">
        <v>146</v>
      </c>
      <c r="N7" s="311" t="s">
        <v>208</v>
      </c>
      <c r="O7" s="444" t="s">
        <v>204</v>
      </c>
      <c r="P7" s="132" t="s">
        <v>205</v>
      </c>
      <c r="Q7" s="128" t="s">
        <v>206</v>
      </c>
      <c r="R7" s="128" t="s">
        <v>202</v>
      </c>
      <c r="S7" s="128" t="s">
        <v>207</v>
      </c>
      <c r="T7" s="311" t="s">
        <v>201</v>
      </c>
      <c r="U7" s="128" t="s">
        <v>147</v>
      </c>
      <c r="V7" s="129" t="s">
        <v>148</v>
      </c>
    </row>
    <row r="8" spans="1:22" s="12" customFormat="1" ht="18.75" customHeight="1">
      <c r="A8" s="135">
        <v>1</v>
      </c>
      <c r="B8" s="93"/>
      <c r="C8" s="93"/>
      <c r="D8" s="94"/>
      <c r="E8" s="94"/>
      <c r="F8" s="342"/>
      <c r="G8" s="343"/>
      <c r="H8" s="344"/>
      <c r="I8" s="94"/>
      <c r="J8" s="160"/>
      <c r="K8" s="345"/>
      <c r="L8" s="441">
        <f>IF(OR(OR(B8="",C8="",D8=""),OR(G8="",H8="",I8="")),,IF(T8="DA",1,IF(T8="WC",2,IF(T8="A",3,999))))</f>
        <v>0</v>
      </c>
      <c r="M8" s="94"/>
      <c r="N8" s="138"/>
      <c r="O8" s="160">
        <f>IF(OR(OR(B8="",C8="",D8=""),OR(G8="",H8="",I8="")),,IF(AND(OR(F8="DA",F8="SE",F8="Q"),OR(N8="DA",N8="SE",N8="Q")),"1",IF(OR(OR(F8="DA",F8="SE",F8="Q"),OR(N8="DA",N8="SE",N8="Q")),"2","3")))</f>
        <v>0</v>
      </c>
      <c r="P8" s="441">
        <f>IF(OR(OR(B8="",C8="",D8=""),OR(G8="",H8="",I8="")),,IF(AND(E8&gt;0,M8&gt;0),"a",IF(OR(E8&gt;0,M8&gt;0),"b","c")))</f>
        <v>0</v>
      </c>
      <c r="Q8" s="442">
        <f>IF(OR(OR(B8="",C8="",D8=""),OR(G8="",H8="",I8="")),,O8&amp;P8)</f>
        <v>0</v>
      </c>
      <c r="R8" s="329">
        <f>IF(OR(OR(B8="",C8="",D8=""),OR(G8="",H8="",I8="")),,IF(OR(E8&gt;0,M8&gt;0),E8+M8))</f>
        <v>0</v>
      </c>
      <c r="S8" s="443"/>
      <c r="T8" s="95"/>
      <c r="U8" s="329">
        <f>IF(OR(OR(B8="",C8="",D8=""),OR(G8="",H8="",I8="")),,IF(AND(E8&gt;0,M8&gt;0),E8+M8,))</f>
        <v>0</v>
      </c>
      <c r="V8" s="95"/>
    </row>
    <row r="9" spans="1:22" s="12" customFormat="1" ht="18.75" customHeight="1">
      <c r="A9" s="135">
        <v>2</v>
      </c>
      <c r="B9" s="93"/>
      <c r="C9" s="93"/>
      <c r="D9" s="94"/>
      <c r="E9" s="94"/>
      <c r="F9" s="342"/>
      <c r="G9" s="343"/>
      <c r="H9" s="344"/>
      <c r="I9" s="94"/>
      <c r="J9" s="160"/>
      <c r="K9" s="345"/>
      <c r="L9" s="441">
        <f aca="true" t="shared" si="0" ref="L9:L72">IF(OR(OR(B9="",C9="",D9=""),OR(G9="",H9="",I9="")),,IF(T9="DA",1,IF(T9="WC",2,IF(T9="A",3,999))))</f>
        <v>0</v>
      </c>
      <c r="M9" s="94"/>
      <c r="N9" s="138"/>
      <c r="O9" s="160">
        <f aca="true" t="shared" si="1" ref="O9:O72">IF(OR(OR(B9="",C9="",D9=""),OR(G9="",H9="",I9="")),,IF(AND(OR(F9="DA",F9="SE",F9="Q"),OR(N9="DA",N9="SE",N9="Q")),"1",IF(OR(OR(F9="DA",F9="SE",F9="Q"),OR(N9="DA",N9="SE",N9="Q")),"2","3")))</f>
        <v>0</v>
      </c>
      <c r="P9" s="441">
        <f aca="true" t="shared" si="2" ref="P9:P72">IF(OR(OR(B9="",C9="",D9=""),OR(G9="",H9="",I9="")),,IF(AND(E9&gt;0,M9&gt;0),"a",IF(OR(E9&gt;0,M9&gt;0),"b","c")))</f>
        <v>0</v>
      </c>
      <c r="Q9" s="442">
        <f aca="true" t="shared" si="3" ref="Q9:Q72">IF(OR(OR(B9="",C9="",D9=""),OR(G9="",H9="",I9="")),,O9&amp;P9)</f>
        <v>0</v>
      </c>
      <c r="R9" s="329">
        <f aca="true" t="shared" si="4" ref="R9:R72">IF(OR(OR(B9="",C9="",D9=""),OR(G9="",H9="",I9="")),,IF(OR(E9&gt;0,M9&gt;0),E9+M9))</f>
        <v>0</v>
      </c>
      <c r="S9" s="443"/>
      <c r="T9" s="95"/>
      <c r="U9" s="329">
        <f aca="true" t="shared" si="5" ref="U9:U72">IF(OR(OR(B9="",C9="",D9=""),OR(G9="",H9="",I9="")),,IF(AND(E9&gt;0,M9&gt;0),E9+M9,))</f>
        <v>0</v>
      </c>
      <c r="V9" s="95"/>
    </row>
    <row r="10" spans="1:22" s="12" customFormat="1" ht="18.75" customHeight="1">
      <c r="A10" s="135">
        <v>3</v>
      </c>
      <c r="B10" s="93"/>
      <c r="C10" s="93"/>
      <c r="D10" s="94"/>
      <c r="E10" s="94"/>
      <c r="F10" s="342"/>
      <c r="G10" s="343"/>
      <c r="H10" s="344"/>
      <c r="I10" s="94"/>
      <c r="J10" s="160"/>
      <c r="K10" s="345"/>
      <c r="L10" s="441">
        <f t="shared" si="0"/>
        <v>0</v>
      </c>
      <c r="M10" s="94"/>
      <c r="N10" s="138"/>
      <c r="O10" s="160">
        <f t="shared" si="1"/>
        <v>0</v>
      </c>
      <c r="P10" s="441">
        <f t="shared" si="2"/>
        <v>0</v>
      </c>
      <c r="Q10" s="442">
        <f t="shared" si="3"/>
        <v>0</v>
      </c>
      <c r="R10" s="329">
        <f t="shared" si="4"/>
        <v>0</v>
      </c>
      <c r="S10" s="443"/>
      <c r="T10" s="95"/>
      <c r="U10" s="329">
        <f t="shared" si="5"/>
        <v>0</v>
      </c>
      <c r="V10" s="95"/>
    </row>
    <row r="11" spans="1:22" s="12" customFormat="1" ht="18.75" customHeight="1">
      <c r="A11" s="135">
        <v>4</v>
      </c>
      <c r="B11" s="93"/>
      <c r="C11" s="93"/>
      <c r="D11" s="94"/>
      <c r="E11" s="94"/>
      <c r="F11" s="342"/>
      <c r="G11" s="343"/>
      <c r="H11" s="344"/>
      <c r="I11" s="94"/>
      <c r="J11" s="160"/>
      <c r="K11" s="345"/>
      <c r="L11" s="441">
        <f t="shared" si="0"/>
        <v>0</v>
      </c>
      <c r="M11" s="94"/>
      <c r="N11" s="138"/>
      <c r="O11" s="160">
        <f t="shared" si="1"/>
        <v>0</v>
      </c>
      <c r="P11" s="441">
        <f t="shared" si="2"/>
        <v>0</v>
      </c>
      <c r="Q11" s="442">
        <f t="shared" si="3"/>
        <v>0</v>
      </c>
      <c r="R11" s="329">
        <f t="shared" si="4"/>
        <v>0</v>
      </c>
      <c r="S11" s="443"/>
      <c r="T11" s="95"/>
      <c r="U11" s="329">
        <f t="shared" si="5"/>
        <v>0</v>
      </c>
      <c r="V11" s="95"/>
    </row>
    <row r="12" spans="1:22" s="12" customFormat="1" ht="18.75" customHeight="1">
      <c r="A12" s="135">
        <v>5</v>
      </c>
      <c r="B12" s="93"/>
      <c r="C12" s="93"/>
      <c r="D12" s="94"/>
      <c r="E12" s="94"/>
      <c r="F12" s="342"/>
      <c r="G12" s="343"/>
      <c r="H12" s="344"/>
      <c r="I12" s="94"/>
      <c r="J12" s="160"/>
      <c r="K12" s="345"/>
      <c r="L12" s="441">
        <f t="shared" si="0"/>
        <v>0</v>
      </c>
      <c r="M12" s="94"/>
      <c r="N12" s="138"/>
      <c r="O12" s="160">
        <f t="shared" si="1"/>
        <v>0</v>
      </c>
      <c r="P12" s="441">
        <f t="shared" si="2"/>
        <v>0</v>
      </c>
      <c r="Q12" s="442">
        <f t="shared" si="3"/>
        <v>0</v>
      </c>
      <c r="R12" s="329">
        <f t="shared" si="4"/>
        <v>0</v>
      </c>
      <c r="S12" s="443"/>
      <c r="T12" s="95"/>
      <c r="U12" s="329">
        <f t="shared" si="5"/>
        <v>0</v>
      </c>
      <c r="V12" s="95"/>
    </row>
    <row r="13" spans="1:22" s="12" customFormat="1" ht="18.75" customHeight="1">
      <c r="A13" s="135">
        <v>6</v>
      </c>
      <c r="B13" s="93"/>
      <c r="C13" s="93"/>
      <c r="D13" s="94"/>
      <c r="E13" s="94"/>
      <c r="F13" s="342"/>
      <c r="G13" s="343"/>
      <c r="H13" s="344"/>
      <c r="I13" s="94"/>
      <c r="J13" s="160"/>
      <c r="K13" s="345"/>
      <c r="L13" s="441">
        <f t="shared" si="0"/>
        <v>0</v>
      </c>
      <c r="M13" s="94"/>
      <c r="N13" s="138"/>
      <c r="O13" s="160">
        <f t="shared" si="1"/>
        <v>0</v>
      </c>
      <c r="P13" s="441">
        <f t="shared" si="2"/>
        <v>0</v>
      </c>
      <c r="Q13" s="442">
        <f t="shared" si="3"/>
        <v>0</v>
      </c>
      <c r="R13" s="329">
        <f t="shared" si="4"/>
        <v>0</v>
      </c>
      <c r="S13" s="443"/>
      <c r="T13" s="95"/>
      <c r="U13" s="329">
        <f t="shared" si="5"/>
        <v>0</v>
      </c>
      <c r="V13" s="95"/>
    </row>
    <row r="14" spans="1:22" s="12" customFormat="1" ht="18.75" customHeight="1">
      <c r="A14" s="135">
        <v>7</v>
      </c>
      <c r="B14" s="93"/>
      <c r="C14" s="93"/>
      <c r="D14" s="94"/>
      <c r="E14" s="94"/>
      <c r="F14" s="342"/>
      <c r="G14" s="343"/>
      <c r="H14" s="344"/>
      <c r="I14" s="94"/>
      <c r="J14" s="160"/>
      <c r="K14" s="345"/>
      <c r="L14" s="441">
        <f t="shared" si="0"/>
        <v>0</v>
      </c>
      <c r="M14" s="94"/>
      <c r="N14" s="138"/>
      <c r="O14" s="160">
        <f t="shared" si="1"/>
        <v>0</v>
      </c>
      <c r="P14" s="441">
        <f t="shared" si="2"/>
        <v>0</v>
      </c>
      <c r="Q14" s="442">
        <f t="shared" si="3"/>
        <v>0</v>
      </c>
      <c r="R14" s="329">
        <f t="shared" si="4"/>
        <v>0</v>
      </c>
      <c r="S14" s="443"/>
      <c r="T14" s="95"/>
      <c r="U14" s="329">
        <f t="shared" si="5"/>
        <v>0</v>
      </c>
      <c r="V14" s="95"/>
    </row>
    <row r="15" spans="1:22" s="12" customFormat="1" ht="18.75" customHeight="1">
      <c r="A15" s="135">
        <v>8</v>
      </c>
      <c r="B15" s="93"/>
      <c r="C15" s="93"/>
      <c r="D15" s="94"/>
      <c r="E15" s="94"/>
      <c r="F15" s="342"/>
      <c r="G15" s="343"/>
      <c r="H15" s="344"/>
      <c r="I15" s="94"/>
      <c r="J15" s="160"/>
      <c r="K15" s="345"/>
      <c r="L15" s="441">
        <f t="shared" si="0"/>
        <v>0</v>
      </c>
      <c r="M15" s="94"/>
      <c r="N15" s="138"/>
      <c r="O15" s="160">
        <f t="shared" si="1"/>
        <v>0</v>
      </c>
      <c r="P15" s="441">
        <f t="shared" si="2"/>
        <v>0</v>
      </c>
      <c r="Q15" s="442">
        <f t="shared" si="3"/>
        <v>0</v>
      </c>
      <c r="R15" s="329">
        <f t="shared" si="4"/>
        <v>0</v>
      </c>
      <c r="S15" s="443"/>
      <c r="T15" s="95"/>
      <c r="U15" s="329">
        <f t="shared" si="5"/>
        <v>0</v>
      </c>
      <c r="V15" s="95"/>
    </row>
    <row r="16" spans="1:22" s="12" customFormat="1" ht="18.75" customHeight="1">
      <c r="A16" s="135">
        <v>9</v>
      </c>
      <c r="B16" s="93"/>
      <c r="C16" s="93"/>
      <c r="D16" s="94"/>
      <c r="E16" s="94"/>
      <c r="F16" s="342"/>
      <c r="G16" s="343"/>
      <c r="H16" s="344"/>
      <c r="I16" s="94"/>
      <c r="J16" s="160"/>
      <c r="K16" s="345"/>
      <c r="L16" s="441">
        <f t="shared" si="0"/>
        <v>0</v>
      </c>
      <c r="M16" s="94"/>
      <c r="N16" s="138"/>
      <c r="O16" s="160">
        <f t="shared" si="1"/>
        <v>0</v>
      </c>
      <c r="P16" s="441">
        <f t="shared" si="2"/>
        <v>0</v>
      </c>
      <c r="Q16" s="442">
        <f t="shared" si="3"/>
        <v>0</v>
      </c>
      <c r="R16" s="329">
        <f t="shared" si="4"/>
        <v>0</v>
      </c>
      <c r="S16" s="443"/>
      <c r="T16" s="95"/>
      <c r="U16" s="329">
        <f t="shared" si="5"/>
        <v>0</v>
      </c>
      <c r="V16" s="95"/>
    </row>
    <row r="17" spans="1:22" s="12" customFormat="1" ht="18.75" customHeight="1">
      <c r="A17" s="135">
        <v>10</v>
      </c>
      <c r="B17" s="93"/>
      <c r="C17" s="93"/>
      <c r="D17" s="94"/>
      <c r="E17" s="94"/>
      <c r="F17" s="342"/>
      <c r="G17" s="343"/>
      <c r="H17" s="344"/>
      <c r="I17" s="94"/>
      <c r="J17" s="160"/>
      <c r="K17" s="345"/>
      <c r="L17" s="441">
        <f t="shared" si="0"/>
        <v>0</v>
      </c>
      <c r="M17" s="94"/>
      <c r="N17" s="138"/>
      <c r="O17" s="160">
        <f t="shared" si="1"/>
        <v>0</v>
      </c>
      <c r="P17" s="441">
        <f t="shared" si="2"/>
        <v>0</v>
      </c>
      <c r="Q17" s="442">
        <f t="shared" si="3"/>
        <v>0</v>
      </c>
      <c r="R17" s="329">
        <f t="shared" si="4"/>
        <v>0</v>
      </c>
      <c r="S17" s="443"/>
      <c r="T17" s="95"/>
      <c r="U17" s="329">
        <f t="shared" si="5"/>
        <v>0</v>
      </c>
      <c r="V17" s="95"/>
    </row>
    <row r="18" spans="1:22" s="12" customFormat="1" ht="18.75" customHeight="1">
      <c r="A18" s="135">
        <v>11</v>
      </c>
      <c r="B18" s="93"/>
      <c r="C18" s="93"/>
      <c r="D18" s="94"/>
      <c r="E18" s="94"/>
      <c r="F18" s="342"/>
      <c r="G18" s="343"/>
      <c r="H18" s="344"/>
      <c r="I18" s="94"/>
      <c r="J18" s="160"/>
      <c r="K18" s="345"/>
      <c r="L18" s="441">
        <f t="shared" si="0"/>
        <v>0</v>
      </c>
      <c r="M18" s="94"/>
      <c r="N18" s="138"/>
      <c r="O18" s="160">
        <f t="shared" si="1"/>
        <v>0</v>
      </c>
      <c r="P18" s="441">
        <f t="shared" si="2"/>
        <v>0</v>
      </c>
      <c r="Q18" s="442">
        <f t="shared" si="3"/>
        <v>0</v>
      </c>
      <c r="R18" s="329">
        <f t="shared" si="4"/>
        <v>0</v>
      </c>
      <c r="S18" s="443"/>
      <c r="T18" s="95"/>
      <c r="U18" s="329">
        <f t="shared" si="5"/>
        <v>0</v>
      </c>
      <c r="V18" s="95"/>
    </row>
    <row r="19" spans="1:22" s="12" customFormat="1" ht="18.75" customHeight="1">
      <c r="A19" s="135">
        <v>12</v>
      </c>
      <c r="B19" s="93"/>
      <c r="C19" s="93"/>
      <c r="D19" s="94"/>
      <c r="E19" s="94"/>
      <c r="F19" s="342"/>
      <c r="G19" s="343"/>
      <c r="H19" s="344"/>
      <c r="I19" s="94"/>
      <c r="J19" s="160"/>
      <c r="K19" s="345"/>
      <c r="L19" s="441">
        <f t="shared" si="0"/>
        <v>0</v>
      </c>
      <c r="M19" s="94"/>
      <c r="N19" s="138"/>
      <c r="O19" s="160">
        <f t="shared" si="1"/>
        <v>0</v>
      </c>
      <c r="P19" s="441">
        <f t="shared" si="2"/>
        <v>0</v>
      </c>
      <c r="Q19" s="442">
        <f t="shared" si="3"/>
        <v>0</v>
      </c>
      <c r="R19" s="329">
        <f t="shared" si="4"/>
        <v>0</v>
      </c>
      <c r="S19" s="443"/>
      <c r="T19" s="95"/>
      <c r="U19" s="329">
        <f t="shared" si="5"/>
        <v>0</v>
      </c>
      <c r="V19" s="95"/>
    </row>
    <row r="20" spans="1:22" s="12" customFormat="1" ht="18.75" customHeight="1">
      <c r="A20" s="135">
        <v>13</v>
      </c>
      <c r="B20" s="93"/>
      <c r="C20" s="93"/>
      <c r="D20" s="94"/>
      <c r="E20" s="94"/>
      <c r="F20" s="342"/>
      <c r="G20" s="343"/>
      <c r="H20" s="344"/>
      <c r="I20" s="94"/>
      <c r="J20" s="160"/>
      <c r="K20" s="345"/>
      <c r="L20" s="441">
        <f t="shared" si="0"/>
        <v>0</v>
      </c>
      <c r="M20" s="94"/>
      <c r="N20" s="138"/>
      <c r="O20" s="160">
        <f t="shared" si="1"/>
        <v>0</v>
      </c>
      <c r="P20" s="441">
        <f t="shared" si="2"/>
        <v>0</v>
      </c>
      <c r="Q20" s="442">
        <f t="shared" si="3"/>
        <v>0</v>
      </c>
      <c r="R20" s="329">
        <f t="shared" si="4"/>
        <v>0</v>
      </c>
      <c r="S20" s="443"/>
      <c r="T20" s="95"/>
      <c r="U20" s="329">
        <f t="shared" si="5"/>
        <v>0</v>
      </c>
      <c r="V20" s="95"/>
    </row>
    <row r="21" spans="1:22" s="12" customFormat="1" ht="18.75" customHeight="1">
      <c r="A21" s="135">
        <v>14</v>
      </c>
      <c r="B21" s="93"/>
      <c r="C21" s="93"/>
      <c r="D21" s="94"/>
      <c r="E21" s="94"/>
      <c r="F21" s="342"/>
      <c r="G21" s="343"/>
      <c r="H21" s="344"/>
      <c r="I21" s="94"/>
      <c r="J21" s="160"/>
      <c r="K21" s="345"/>
      <c r="L21" s="441">
        <f t="shared" si="0"/>
        <v>0</v>
      </c>
      <c r="M21" s="94"/>
      <c r="N21" s="138"/>
      <c r="O21" s="160">
        <f t="shared" si="1"/>
        <v>0</v>
      </c>
      <c r="P21" s="441">
        <f t="shared" si="2"/>
        <v>0</v>
      </c>
      <c r="Q21" s="442">
        <f t="shared" si="3"/>
        <v>0</v>
      </c>
      <c r="R21" s="329">
        <f t="shared" si="4"/>
        <v>0</v>
      </c>
      <c r="S21" s="443"/>
      <c r="T21" s="95"/>
      <c r="U21" s="329">
        <f t="shared" si="5"/>
        <v>0</v>
      </c>
      <c r="V21" s="95"/>
    </row>
    <row r="22" spans="1:22" s="12" customFormat="1" ht="18.75" customHeight="1">
      <c r="A22" s="135">
        <v>15</v>
      </c>
      <c r="B22" s="93"/>
      <c r="C22" s="93"/>
      <c r="D22" s="94"/>
      <c r="E22" s="94"/>
      <c r="F22" s="342"/>
      <c r="G22" s="343"/>
      <c r="H22" s="344"/>
      <c r="I22" s="94"/>
      <c r="J22" s="160"/>
      <c r="K22" s="345"/>
      <c r="L22" s="441">
        <f t="shared" si="0"/>
        <v>0</v>
      </c>
      <c r="M22" s="94"/>
      <c r="N22" s="138"/>
      <c r="O22" s="160">
        <f t="shared" si="1"/>
        <v>0</v>
      </c>
      <c r="P22" s="441">
        <f t="shared" si="2"/>
        <v>0</v>
      </c>
      <c r="Q22" s="442">
        <f t="shared" si="3"/>
        <v>0</v>
      </c>
      <c r="R22" s="329">
        <f t="shared" si="4"/>
        <v>0</v>
      </c>
      <c r="S22" s="443"/>
      <c r="T22" s="95"/>
      <c r="U22" s="329">
        <f t="shared" si="5"/>
        <v>0</v>
      </c>
      <c r="V22" s="95"/>
    </row>
    <row r="23" spans="1:22" s="12" customFormat="1" ht="18.75" customHeight="1">
      <c r="A23" s="135">
        <v>16</v>
      </c>
      <c r="B23" s="93"/>
      <c r="C23" s="93"/>
      <c r="D23" s="94"/>
      <c r="E23" s="94"/>
      <c r="F23" s="342"/>
      <c r="G23" s="343"/>
      <c r="H23" s="344"/>
      <c r="I23" s="94"/>
      <c r="J23" s="160"/>
      <c r="K23" s="345"/>
      <c r="L23" s="441">
        <f t="shared" si="0"/>
        <v>0</v>
      </c>
      <c r="M23" s="94"/>
      <c r="N23" s="138"/>
      <c r="O23" s="160">
        <f t="shared" si="1"/>
        <v>0</v>
      </c>
      <c r="P23" s="441">
        <f t="shared" si="2"/>
        <v>0</v>
      </c>
      <c r="Q23" s="442">
        <f t="shared" si="3"/>
        <v>0</v>
      </c>
      <c r="R23" s="329">
        <f t="shared" si="4"/>
        <v>0</v>
      </c>
      <c r="S23" s="443"/>
      <c r="T23" s="95"/>
      <c r="U23" s="329">
        <f t="shared" si="5"/>
        <v>0</v>
      </c>
      <c r="V23" s="95"/>
    </row>
    <row r="24" spans="1:22" s="44" customFormat="1" ht="18.75" customHeight="1">
      <c r="A24" s="135">
        <v>17</v>
      </c>
      <c r="B24" s="93"/>
      <c r="C24" s="93"/>
      <c r="D24" s="94"/>
      <c r="E24" s="94"/>
      <c r="F24" s="342"/>
      <c r="G24" s="343"/>
      <c r="H24" s="344"/>
      <c r="I24" s="94"/>
      <c r="J24" s="160"/>
      <c r="K24" s="345"/>
      <c r="L24" s="441">
        <f t="shared" si="0"/>
        <v>0</v>
      </c>
      <c r="M24" s="94"/>
      <c r="N24" s="138"/>
      <c r="O24" s="160">
        <f t="shared" si="1"/>
        <v>0</v>
      </c>
      <c r="P24" s="441">
        <f t="shared" si="2"/>
        <v>0</v>
      </c>
      <c r="Q24" s="442">
        <f t="shared" si="3"/>
        <v>0</v>
      </c>
      <c r="R24" s="329">
        <f t="shared" si="4"/>
        <v>0</v>
      </c>
      <c r="S24" s="443"/>
      <c r="T24" s="95"/>
      <c r="U24" s="329">
        <f t="shared" si="5"/>
        <v>0</v>
      </c>
      <c r="V24" s="95"/>
    </row>
    <row r="25" spans="1:22" s="44" customFormat="1" ht="18.75" customHeight="1">
      <c r="A25" s="135">
        <v>18</v>
      </c>
      <c r="B25" s="93"/>
      <c r="C25" s="93"/>
      <c r="D25" s="94"/>
      <c r="E25" s="94"/>
      <c r="F25" s="342"/>
      <c r="G25" s="343"/>
      <c r="H25" s="344"/>
      <c r="I25" s="94"/>
      <c r="J25" s="160"/>
      <c r="K25" s="345"/>
      <c r="L25" s="441">
        <f t="shared" si="0"/>
        <v>0</v>
      </c>
      <c r="M25" s="94"/>
      <c r="N25" s="138"/>
      <c r="O25" s="160">
        <f t="shared" si="1"/>
        <v>0</v>
      </c>
      <c r="P25" s="441">
        <f t="shared" si="2"/>
        <v>0</v>
      </c>
      <c r="Q25" s="442">
        <f t="shared" si="3"/>
        <v>0</v>
      </c>
      <c r="R25" s="329">
        <f t="shared" si="4"/>
        <v>0</v>
      </c>
      <c r="S25" s="443"/>
      <c r="T25" s="95"/>
      <c r="U25" s="329">
        <f t="shared" si="5"/>
        <v>0</v>
      </c>
      <c r="V25" s="95"/>
    </row>
    <row r="26" spans="1:22" s="44" customFormat="1" ht="18.75" customHeight="1">
      <c r="A26" s="135">
        <v>19</v>
      </c>
      <c r="B26" s="93"/>
      <c r="C26" s="93"/>
      <c r="D26" s="94"/>
      <c r="E26" s="94"/>
      <c r="F26" s="342"/>
      <c r="G26" s="343"/>
      <c r="H26" s="344"/>
      <c r="I26" s="94"/>
      <c r="J26" s="160"/>
      <c r="K26" s="345"/>
      <c r="L26" s="441">
        <f t="shared" si="0"/>
        <v>0</v>
      </c>
      <c r="M26" s="94"/>
      <c r="N26" s="138"/>
      <c r="O26" s="160">
        <f t="shared" si="1"/>
        <v>0</v>
      </c>
      <c r="P26" s="441">
        <f t="shared" si="2"/>
        <v>0</v>
      </c>
      <c r="Q26" s="442">
        <f t="shared" si="3"/>
        <v>0</v>
      </c>
      <c r="R26" s="329">
        <f t="shared" si="4"/>
        <v>0</v>
      </c>
      <c r="S26" s="443"/>
      <c r="T26" s="95"/>
      <c r="U26" s="329">
        <f t="shared" si="5"/>
        <v>0</v>
      </c>
      <c r="V26" s="95"/>
    </row>
    <row r="27" spans="1:22" s="44" customFormat="1" ht="18.75" customHeight="1">
      <c r="A27" s="135">
        <v>20</v>
      </c>
      <c r="B27" s="93"/>
      <c r="C27" s="93"/>
      <c r="D27" s="94"/>
      <c r="E27" s="94"/>
      <c r="F27" s="342"/>
      <c r="G27" s="343"/>
      <c r="H27" s="344"/>
      <c r="I27" s="94"/>
      <c r="J27" s="160"/>
      <c r="K27" s="345"/>
      <c r="L27" s="441">
        <f t="shared" si="0"/>
        <v>0</v>
      </c>
      <c r="M27" s="94"/>
      <c r="N27" s="138"/>
      <c r="O27" s="160">
        <f t="shared" si="1"/>
        <v>0</v>
      </c>
      <c r="P27" s="441">
        <f t="shared" si="2"/>
        <v>0</v>
      </c>
      <c r="Q27" s="442">
        <f t="shared" si="3"/>
        <v>0</v>
      </c>
      <c r="R27" s="329">
        <f t="shared" si="4"/>
        <v>0</v>
      </c>
      <c r="S27" s="443"/>
      <c r="T27" s="95"/>
      <c r="U27" s="329">
        <f t="shared" si="5"/>
        <v>0</v>
      </c>
      <c r="V27" s="95"/>
    </row>
    <row r="28" spans="1:22" s="44" customFormat="1" ht="18.75" customHeight="1">
      <c r="A28" s="135">
        <v>21</v>
      </c>
      <c r="B28" s="93"/>
      <c r="C28" s="93"/>
      <c r="D28" s="94"/>
      <c r="E28" s="94"/>
      <c r="F28" s="342"/>
      <c r="G28" s="343"/>
      <c r="H28" s="344"/>
      <c r="I28" s="94"/>
      <c r="J28" s="160"/>
      <c r="K28" s="345"/>
      <c r="L28" s="441">
        <f t="shared" si="0"/>
        <v>0</v>
      </c>
      <c r="M28" s="94"/>
      <c r="N28" s="138"/>
      <c r="O28" s="160">
        <f t="shared" si="1"/>
        <v>0</v>
      </c>
      <c r="P28" s="441">
        <f t="shared" si="2"/>
        <v>0</v>
      </c>
      <c r="Q28" s="442">
        <f t="shared" si="3"/>
        <v>0</v>
      </c>
      <c r="R28" s="329">
        <f t="shared" si="4"/>
        <v>0</v>
      </c>
      <c r="S28" s="443"/>
      <c r="T28" s="95"/>
      <c r="U28" s="329">
        <f t="shared" si="5"/>
        <v>0</v>
      </c>
      <c r="V28" s="95"/>
    </row>
    <row r="29" spans="1:22" s="44" customFormat="1" ht="18.75" customHeight="1">
      <c r="A29" s="135">
        <v>22</v>
      </c>
      <c r="B29" s="93"/>
      <c r="C29" s="93"/>
      <c r="D29" s="94"/>
      <c r="E29" s="94"/>
      <c r="F29" s="342"/>
      <c r="G29" s="343"/>
      <c r="H29" s="344"/>
      <c r="I29" s="94"/>
      <c r="J29" s="160"/>
      <c r="K29" s="345"/>
      <c r="L29" s="441">
        <f t="shared" si="0"/>
        <v>0</v>
      </c>
      <c r="M29" s="94"/>
      <c r="N29" s="138"/>
      <c r="O29" s="160">
        <f t="shared" si="1"/>
        <v>0</v>
      </c>
      <c r="P29" s="441">
        <f t="shared" si="2"/>
        <v>0</v>
      </c>
      <c r="Q29" s="442">
        <f t="shared" si="3"/>
        <v>0</v>
      </c>
      <c r="R29" s="329">
        <f t="shared" si="4"/>
        <v>0</v>
      </c>
      <c r="S29" s="443"/>
      <c r="T29" s="95"/>
      <c r="U29" s="329">
        <f t="shared" si="5"/>
        <v>0</v>
      </c>
      <c r="V29" s="95"/>
    </row>
    <row r="30" spans="1:22" s="44" customFormat="1" ht="18.75" customHeight="1">
      <c r="A30" s="135">
        <v>23</v>
      </c>
      <c r="B30" s="93"/>
      <c r="C30" s="93"/>
      <c r="D30" s="94"/>
      <c r="E30" s="94"/>
      <c r="F30" s="342"/>
      <c r="G30" s="343"/>
      <c r="H30" s="344"/>
      <c r="I30" s="94"/>
      <c r="J30" s="160"/>
      <c r="K30" s="345"/>
      <c r="L30" s="441">
        <f t="shared" si="0"/>
        <v>0</v>
      </c>
      <c r="M30" s="94"/>
      <c r="N30" s="138"/>
      <c r="O30" s="160">
        <f t="shared" si="1"/>
        <v>0</v>
      </c>
      <c r="P30" s="441">
        <f t="shared" si="2"/>
        <v>0</v>
      </c>
      <c r="Q30" s="442">
        <f t="shared" si="3"/>
        <v>0</v>
      </c>
      <c r="R30" s="329">
        <f t="shared" si="4"/>
        <v>0</v>
      </c>
      <c r="S30" s="443"/>
      <c r="T30" s="95"/>
      <c r="U30" s="329">
        <f t="shared" si="5"/>
        <v>0</v>
      </c>
      <c r="V30" s="95"/>
    </row>
    <row r="31" spans="1:22" s="44" customFormat="1" ht="18.75" customHeight="1">
      <c r="A31" s="135">
        <v>24</v>
      </c>
      <c r="B31" s="93"/>
      <c r="C31" s="93"/>
      <c r="D31" s="94"/>
      <c r="E31" s="94"/>
      <c r="F31" s="342"/>
      <c r="G31" s="343"/>
      <c r="H31" s="344"/>
      <c r="I31" s="94"/>
      <c r="J31" s="160"/>
      <c r="K31" s="345"/>
      <c r="L31" s="441">
        <f t="shared" si="0"/>
        <v>0</v>
      </c>
      <c r="M31" s="94"/>
      <c r="N31" s="138"/>
      <c r="O31" s="160">
        <f t="shared" si="1"/>
        <v>0</v>
      </c>
      <c r="P31" s="441">
        <f t="shared" si="2"/>
        <v>0</v>
      </c>
      <c r="Q31" s="442">
        <f t="shared" si="3"/>
        <v>0</v>
      </c>
      <c r="R31" s="329">
        <f t="shared" si="4"/>
        <v>0</v>
      </c>
      <c r="S31" s="443"/>
      <c r="T31" s="95"/>
      <c r="U31" s="329">
        <f t="shared" si="5"/>
        <v>0</v>
      </c>
      <c r="V31" s="95"/>
    </row>
    <row r="32" spans="1:22" ht="18.75" customHeight="1">
      <c r="A32" s="135">
        <v>25</v>
      </c>
      <c r="B32" s="93"/>
      <c r="C32" s="93"/>
      <c r="D32" s="94"/>
      <c r="E32" s="94"/>
      <c r="F32" s="342"/>
      <c r="G32" s="343"/>
      <c r="H32" s="344"/>
      <c r="I32" s="94"/>
      <c r="J32" s="160"/>
      <c r="K32" s="345"/>
      <c r="L32" s="441">
        <f t="shared" si="0"/>
        <v>0</v>
      </c>
      <c r="M32" s="94"/>
      <c r="N32" s="138"/>
      <c r="O32" s="160">
        <f t="shared" si="1"/>
        <v>0</v>
      </c>
      <c r="P32" s="441">
        <f t="shared" si="2"/>
        <v>0</v>
      </c>
      <c r="Q32" s="442">
        <f t="shared" si="3"/>
        <v>0</v>
      </c>
      <c r="R32" s="329">
        <f t="shared" si="4"/>
        <v>0</v>
      </c>
      <c r="S32" s="443"/>
      <c r="T32" s="95"/>
      <c r="U32" s="329">
        <f t="shared" si="5"/>
        <v>0</v>
      </c>
      <c r="V32" s="95"/>
    </row>
    <row r="33" spans="1:22" ht="18.75" customHeight="1">
      <c r="A33" s="135">
        <v>26</v>
      </c>
      <c r="B33" s="93"/>
      <c r="C33" s="93"/>
      <c r="D33" s="94"/>
      <c r="E33" s="94"/>
      <c r="F33" s="342"/>
      <c r="G33" s="343"/>
      <c r="H33" s="344"/>
      <c r="I33" s="94"/>
      <c r="J33" s="160"/>
      <c r="K33" s="345"/>
      <c r="L33" s="441">
        <f t="shared" si="0"/>
        <v>0</v>
      </c>
      <c r="M33" s="94"/>
      <c r="N33" s="138"/>
      <c r="O33" s="160">
        <f t="shared" si="1"/>
        <v>0</v>
      </c>
      <c r="P33" s="441">
        <f t="shared" si="2"/>
        <v>0</v>
      </c>
      <c r="Q33" s="442">
        <f t="shared" si="3"/>
        <v>0</v>
      </c>
      <c r="R33" s="329">
        <f t="shared" si="4"/>
        <v>0</v>
      </c>
      <c r="S33" s="443"/>
      <c r="T33" s="95"/>
      <c r="U33" s="329">
        <f t="shared" si="5"/>
        <v>0</v>
      </c>
      <c r="V33" s="95"/>
    </row>
    <row r="34" spans="1:22" ht="18.75" customHeight="1">
      <c r="A34" s="135">
        <v>27</v>
      </c>
      <c r="B34" s="93"/>
      <c r="C34" s="93"/>
      <c r="D34" s="94"/>
      <c r="E34" s="94"/>
      <c r="F34" s="342"/>
      <c r="G34" s="343"/>
      <c r="H34" s="344"/>
      <c r="I34" s="94"/>
      <c r="J34" s="160"/>
      <c r="K34" s="345"/>
      <c r="L34" s="441">
        <f t="shared" si="0"/>
        <v>0</v>
      </c>
      <c r="M34" s="94"/>
      <c r="N34" s="138"/>
      <c r="O34" s="160">
        <f t="shared" si="1"/>
        <v>0</v>
      </c>
      <c r="P34" s="441">
        <f t="shared" si="2"/>
        <v>0</v>
      </c>
      <c r="Q34" s="442">
        <f t="shared" si="3"/>
        <v>0</v>
      </c>
      <c r="R34" s="329">
        <f t="shared" si="4"/>
        <v>0</v>
      </c>
      <c r="S34" s="443"/>
      <c r="T34" s="95"/>
      <c r="U34" s="329">
        <f t="shared" si="5"/>
        <v>0</v>
      </c>
      <c r="V34" s="95"/>
    </row>
    <row r="35" spans="1:22" ht="18.75" customHeight="1">
      <c r="A35" s="135">
        <v>28</v>
      </c>
      <c r="B35" s="93"/>
      <c r="C35" s="93"/>
      <c r="D35" s="94"/>
      <c r="E35" s="94"/>
      <c r="F35" s="342"/>
      <c r="G35" s="343"/>
      <c r="H35" s="344"/>
      <c r="I35" s="94"/>
      <c r="J35" s="160"/>
      <c r="K35" s="345"/>
      <c r="L35" s="441">
        <f t="shared" si="0"/>
        <v>0</v>
      </c>
      <c r="M35" s="94"/>
      <c r="N35" s="138"/>
      <c r="O35" s="160">
        <f t="shared" si="1"/>
        <v>0</v>
      </c>
      <c r="P35" s="441">
        <f t="shared" si="2"/>
        <v>0</v>
      </c>
      <c r="Q35" s="442">
        <f t="shared" si="3"/>
        <v>0</v>
      </c>
      <c r="R35" s="329">
        <f t="shared" si="4"/>
        <v>0</v>
      </c>
      <c r="S35" s="443"/>
      <c r="T35" s="95"/>
      <c r="U35" s="329">
        <f t="shared" si="5"/>
        <v>0</v>
      </c>
      <c r="V35" s="95"/>
    </row>
    <row r="36" spans="1:22" ht="18.75" customHeight="1">
      <c r="A36" s="135">
        <v>29</v>
      </c>
      <c r="B36" s="93"/>
      <c r="C36" s="93"/>
      <c r="D36" s="94"/>
      <c r="E36" s="94"/>
      <c r="F36" s="342"/>
      <c r="G36" s="343"/>
      <c r="H36" s="344"/>
      <c r="I36" s="94"/>
      <c r="J36" s="160"/>
      <c r="K36" s="345"/>
      <c r="L36" s="441">
        <f t="shared" si="0"/>
        <v>0</v>
      </c>
      <c r="M36" s="94"/>
      <c r="N36" s="138"/>
      <c r="O36" s="160">
        <f t="shared" si="1"/>
        <v>0</v>
      </c>
      <c r="P36" s="441">
        <f t="shared" si="2"/>
        <v>0</v>
      </c>
      <c r="Q36" s="442">
        <f t="shared" si="3"/>
        <v>0</v>
      </c>
      <c r="R36" s="329">
        <f t="shared" si="4"/>
        <v>0</v>
      </c>
      <c r="S36" s="443"/>
      <c r="T36" s="95"/>
      <c r="U36" s="329">
        <f t="shared" si="5"/>
        <v>0</v>
      </c>
      <c r="V36" s="95"/>
    </row>
    <row r="37" spans="1:22" ht="18.75" customHeight="1">
      <c r="A37" s="135">
        <v>30</v>
      </c>
      <c r="B37" s="93"/>
      <c r="C37" s="93"/>
      <c r="D37" s="94"/>
      <c r="E37" s="94"/>
      <c r="F37" s="342"/>
      <c r="G37" s="343"/>
      <c r="H37" s="344"/>
      <c r="I37" s="94"/>
      <c r="J37" s="160"/>
      <c r="K37" s="345"/>
      <c r="L37" s="441">
        <f t="shared" si="0"/>
        <v>0</v>
      </c>
      <c r="M37" s="94"/>
      <c r="N37" s="138"/>
      <c r="O37" s="160">
        <f t="shared" si="1"/>
        <v>0</v>
      </c>
      <c r="P37" s="441">
        <f t="shared" si="2"/>
        <v>0</v>
      </c>
      <c r="Q37" s="442">
        <f t="shared" si="3"/>
        <v>0</v>
      </c>
      <c r="R37" s="329">
        <f t="shared" si="4"/>
        <v>0</v>
      </c>
      <c r="S37" s="443"/>
      <c r="T37" s="95"/>
      <c r="U37" s="329">
        <f t="shared" si="5"/>
        <v>0</v>
      </c>
      <c r="V37" s="95"/>
    </row>
    <row r="38" spans="1:22" ht="18.75" customHeight="1">
      <c r="A38" s="135">
        <v>31</v>
      </c>
      <c r="B38" s="93"/>
      <c r="C38" s="93"/>
      <c r="D38" s="94"/>
      <c r="E38" s="94"/>
      <c r="F38" s="342"/>
      <c r="G38" s="343"/>
      <c r="H38" s="344"/>
      <c r="I38" s="94"/>
      <c r="J38" s="160"/>
      <c r="K38" s="345"/>
      <c r="L38" s="441">
        <f t="shared" si="0"/>
        <v>0</v>
      </c>
      <c r="M38" s="94"/>
      <c r="N38" s="138"/>
      <c r="O38" s="160">
        <f t="shared" si="1"/>
        <v>0</v>
      </c>
      <c r="P38" s="441">
        <f t="shared" si="2"/>
        <v>0</v>
      </c>
      <c r="Q38" s="442">
        <f t="shared" si="3"/>
        <v>0</v>
      </c>
      <c r="R38" s="329">
        <f t="shared" si="4"/>
        <v>0</v>
      </c>
      <c r="S38" s="443"/>
      <c r="T38" s="95"/>
      <c r="U38" s="329">
        <f t="shared" si="5"/>
        <v>0</v>
      </c>
      <c r="V38" s="95"/>
    </row>
    <row r="39" spans="1:22" ht="18.75" customHeight="1">
      <c r="A39" s="135">
        <v>32</v>
      </c>
      <c r="B39" s="93"/>
      <c r="C39" s="93"/>
      <c r="D39" s="94"/>
      <c r="E39" s="94"/>
      <c r="F39" s="342"/>
      <c r="G39" s="343"/>
      <c r="H39" s="344"/>
      <c r="I39" s="94"/>
      <c r="J39" s="160"/>
      <c r="K39" s="345"/>
      <c r="L39" s="441">
        <f t="shared" si="0"/>
        <v>0</v>
      </c>
      <c r="M39" s="94"/>
      <c r="N39" s="138"/>
      <c r="O39" s="160">
        <f t="shared" si="1"/>
        <v>0</v>
      </c>
      <c r="P39" s="441">
        <f t="shared" si="2"/>
        <v>0</v>
      </c>
      <c r="Q39" s="442">
        <f t="shared" si="3"/>
        <v>0</v>
      </c>
      <c r="R39" s="329">
        <f t="shared" si="4"/>
        <v>0</v>
      </c>
      <c r="S39" s="443"/>
      <c r="T39" s="95"/>
      <c r="U39" s="329">
        <f t="shared" si="5"/>
        <v>0</v>
      </c>
      <c r="V39" s="95"/>
    </row>
    <row r="40" spans="1:22" ht="18.75" customHeight="1">
      <c r="A40" s="135">
        <v>33</v>
      </c>
      <c r="B40" s="93"/>
      <c r="C40" s="93"/>
      <c r="D40" s="94"/>
      <c r="E40" s="94"/>
      <c r="F40" s="342"/>
      <c r="G40" s="343"/>
      <c r="H40" s="344"/>
      <c r="I40" s="94"/>
      <c r="J40" s="160"/>
      <c r="K40" s="345"/>
      <c r="L40" s="441">
        <f t="shared" si="0"/>
        <v>0</v>
      </c>
      <c r="M40" s="94"/>
      <c r="N40" s="138"/>
      <c r="O40" s="160">
        <f t="shared" si="1"/>
        <v>0</v>
      </c>
      <c r="P40" s="441">
        <f t="shared" si="2"/>
        <v>0</v>
      </c>
      <c r="Q40" s="442">
        <f t="shared" si="3"/>
        <v>0</v>
      </c>
      <c r="R40" s="329">
        <f t="shared" si="4"/>
        <v>0</v>
      </c>
      <c r="S40" s="443"/>
      <c r="T40" s="95"/>
      <c r="U40" s="329">
        <f t="shared" si="5"/>
        <v>0</v>
      </c>
      <c r="V40" s="95"/>
    </row>
    <row r="41" spans="1:22" ht="18.75" customHeight="1">
      <c r="A41" s="135">
        <v>34</v>
      </c>
      <c r="B41" s="93"/>
      <c r="C41" s="93"/>
      <c r="D41" s="94"/>
      <c r="E41" s="94"/>
      <c r="F41" s="342"/>
      <c r="G41" s="343"/>
      <c r="H41" s="344"/>
      <c r="I41" s="94"/>
      <c r="J41" s="160"/>
      <c r="K41" s="345"/>
      <c r="L41" s="441">
        <f t="shared" si="0"/>
        <v>0</v>
      </c>
      <c r="M41" s="94"/>
      <c r="N41" s="138"/>
      <c r="O41" s="160">
        <f t="shared" si="1"/>
        <v>0</v>
      </c>
      <c r="P41" s="441">
        <f t="shared" si="2"/>
        <v>0</v>
      </c>
      <c r="Q41" s="442">
        <f t="shared" si="3"/>
        <v>0</v>
      </c>
      <c r="R41" s="329">
        <f t="shared" si="4"/>
        <v>0</v>
      </c>
      <c r="S41" s="443"/>
      <c r="T41" s="95"/>
      <c r="U41" s="329">
        <f t="shared" si="5"/>
        <v>0</v>
      </c>
      <c r="V41" s="95"/>
    </row>
    <row r="42" spans="1:22" ht="18.75" customHeight="1">
      <c r="A42" s="135">
        <v>35</v>
      </c>
      <c r="B42" s="93"/>
      <c r="C42" s="93"/>
      <c r="D42" s="94"/>
      <c r="E42" s="94"/>
      <c r="F42" s="342"/>
      <c r="G42" s="343"/>
      <c r="H42" s="344"/>
      <c r="I42" s="94"/>
      <c r="J42" s="160"/>
      <c r="K42" s="345"/>
      <c r="L42" s="441">
        <f t="shared" si="0"/>
        <v>0</v>
      </c>
      <c r="M42" s="94"/>
      <c r="N42" s="138"/>
      <c r="O42" s="160">
        <f t="shared" si="1"/>
        <v>0</v>
      </c>
      <c r="P42" s="441">
        <f t="shared" si="2"/>
        <v>0</v>
      </c>
      <c r="Q42" s="442">
        <f t="shared" si="3"/>
        <v>0</v>
      </c>
      <c r="R42" s="329">
        <f t="shared" si="4"/>
        <v>0</v>
      </c>
      <c r="S42" s="443"/>
      <c r="T42" s="95"/>
      <c r="U42" s="329">
        <f t="shared" si="5"/>
        <v>0</v>
      </c>
      <c r="V42" s="95"/>
    </row>
    <row r="43" spans="1:22" ht="18.75" customHeight="1">
      <c r="A43" s="135">
        <v>36</v>
      </c>
      <c r="B43" s="93"/>
      <c r="C43" s="93"/>
      <c r="D43" s="94"/>
      <c r="E43" s="94"/>
      <c r="F43" s="342"/>
      <c r="G43" s="343"/>
      <c r="H43" s="344"/>
      <c r="I43" s="94"/>
      <c r="J43" s="160"/>
      <c r="K43" s="345"/>
      <c r="L43" s="441">
        <f t="shared" si="0"/>
        <v>0</v>
      </c>
      <c r="M43" s="94"/>
      <c r="N43" s="138"/>
      <c r="O43" s="160">
        <f t="shared" si="1"/>
        <v>0</v>
      </c>
      <c r="P43" s="441">
        <f t="shared" si="2"/>
        <v>0</v>
      </c>
      <c r="Q43" s="442">
        <f t="shared" si="3"/>
        <v>0</v>
      </c>
      <c r="R43" s="329">
        <f t="shared" si="4"/>
        <v>0</v>
      </c>
      <c r="S43" s="443"/>
      <c r="T43" s="95"/>
      <c r="U43" s="329">
        <f t="shared" si="5"/>
        <v>0</v>
      </c>
      <c r="V43" s="95"/>
    </row>
    <row r="44" spans="1:22" ht="18.75" customHeight="1">
      <c r="A44" s="135">
        <v>37</v>
      </c>
      <c r="B44" s="93"/>
      <c r="C44" s="93"/>
      <c r="D44" s="94"/>
      <c r="E44" s="94"/>
      <c r="F44" s="342"/>
      <c r="G44" s="343"/>
      <c r="H44" s="344"/>
      <c r="I44" s="94"/>
      <c r="J44" s="160"/>
      <c r="K44" s="345"/>
      <c r="L44" s="441">
        <f t="shared" si="0"/>
        <v>0</v>
      </c>
      <c r="M44" s="94"/>
      <c r="N44" s="138"/>
      <c r="O44" s="160">
        <f t="shared" si="1"/>
        <v>0</v>
      </c>
      <c r="P44" s="441">
        <f t="shared" si="2"/>
        <v>0</v>
      </c>
      <c r="Q44" s="442">
        <f t="shared" si="3"/>
        <v>0</v>
      </c>
      <c r="R44" s="329">
        <f t="shared" si="4"/>
        <v>0</v>
      </c>
      <c r="S44" s="443"/>
      <c r="T44" s="95"/>
      <c r="U44" s="329">
        <f t="shared" si="5"/>
        <v>0</v>
      </c>
      <c r="V44" s="95"/>
    </row>
    <row r="45" spans="1:22" ht="18.75" customHeight="1">
      <c r="A45" s="135">
        <v>38</v>
      </c>
      <c r="B45" s="93"/>
      <c r="C45" s="93"/>
      <c r="D45" s="94"/>
      <c r="E45" s="94"/>
      <c r="F45" s="342"/>
      <c r="G45" s="343"/>
      <c r="H45" s="344"/>
      <c r="I45" s="94"/>
      <c r="J45" s="160"/>
      <c r="K45" s="345"/>
      <c r="L45" s="441">
        <f t="shared" si="0"/>
        <v>0</v>
      </c>
      <c r="M45" s="94"/>
      <c r="N45" s="138"/>
      <c r="O45" s="160">
        <f t="shared" si="1"/>
        <v>0</v>
      </c>
      <c r="P45" s="441">
        <f t="shared" si="2"/>
        <v>0</v>
      </c>
      <c r="Q45" s="442">
        <f t="shared" si="3"/>
        <v>0</v>
      </c>
      <c r="R45" s="329">
        <f t="shared" si="4"/>
        <v>0</v>
      </c>
      <c r="S45" s="443"/>
      <c r="T45" s="95"/>
      <c r="U45" s="329">
        <f t="shared" si="5"/>
        <v>0</v>
      </c>
      <c r="V45" s="95"/>
    </row>
    <row r="46" spans="1:22" ht="18.75" customHeight="1">
      <c r="A46" s="135">
        <v>39</v>
      </c>
      <c r="B46" s="93"/>
      <c r="C46" s="93"/>
      <c r="D46" s="94"/>
      <c r="E46" s="94"/>
      <c r="F46" s="342"/>
      <c r="G46" s="343"/>
      <c r="H46" s="344"/>
      <c r="I46" s="94"/>
      <c r="J46" s="160"/>
      <c r="K46" s="345"/>
      <c r="L46" s="441">
        <f t="shared" si="0"/>
        <v>0</v>
      </c>
      <c r="M46" s="94"/>
      <c r="N46" s="138"/>
      <c r="O46" s="160">
        <f t="shared" si="1"/>
        <v>0</v>
      </c>
      <c r="P46" s="441">
        <f t="shared" si="2"/>
        <v>0</v>
      </c>
      <c r="Q46" s="442">
        <f t="shared" si="3"/>
        <v>0</v>
      </c>
      <c r="R46" s="329">
        <f t="shared" si="4"/>
        <v>0</v>
      </c>
      <c r="S46" s="443"/>
      <c r="T46" s="95"/>
      <c r="U46" s="329">
        <f t="shared" si="5"/>
        <v>0</v>
      </c>
      <c r="V46" s="95"/>
    </row>
    <row r="47" spans="1:22" ht="18.75" customHeight="1">
      <c r="A47" s="135">
        <v>40</v>
      </c>
      <c r="B47" s="93"/>
      <c r="C47" s="93"/>
      <c r="D47" s="94"/>
      <c r="E47" s="94"/>
      <c r="F47" s="342"/>
      <c r="G47" s="343"/>
      <c r="H47" s="344"/>
      <c r="I47" s="94"/>
      <c r="J47" s="160"/>
      <c r="K47" s="345"/>
      <c r="L47" s="441">
        <f t="shared" si="0"/>
        <v>0</v>
      </c>
      <c r="M47" s="94"/>
      <c r="N47" s="138"/>
      <c r="O47" s="160">
        <f t="shared" si="1"/>
        <v>0</v>
      </c>
      <c r="P47" s="441">
        <f t="shared" si="2"/>
        <v>0</v>
      </c>
      <c r="Q47" s="442">
        <f t="shared" si="3"/>
        <v>0</v>
      </c>
      <c r="R47" s="329">
        <f t="shared" si="4"/>
        <v>0</v>
      </c>
      <c r="S47" s="443"/>
      <c r="T47" s="95"/>
      <c r="U47" s="329">
        <f t="shared" si="5"/>
        <v>0</v>
      </c>
      <c r="V47" s="95"/>
    </row>
    <row r="48" spans="1:22" ht="18.75" customHeight="1">
      <c r="A48" s="135">
        <v>41</v>
      </c>
      <c r="B48" s="93"/>
      <c r="C48" s="93"/>
      <c r="D48" s="94"/>
      <c r="E48" s="94"/>
      <c r="F48" s="342"/>
      <c r="G48" s="343"/>
      <c r="H48" s="344"/>
      <c r="I48" s="94"/>
      <c r="J48" s="160"/>
      <c r="K48" s="345"/>
      <c r="L48" s="441">
        <f t="shared" si="0"/>
        <v>0</v>
      </c>
      <c r="M48" s="94"/>
      <c r="N48" s="138"/>
      <c r="O48" s="160">
        <f t="shared" si="1"/>
        <v>0</v>
      </c>
      <c r="P48" s="441">
        <f t="shared" si="2"/>
        <v>0</v>
      </c>
      <c r="Q48" s="442">
        <f t="shared" si="3"/>
        <v>0</v>
      </c>
      <c r="R48" s="329">
        <f t="shared" si="4"/>
        <v>0</v>
      </c>
      <c r="S48" s="443"/>
      <c r="T48" s="95"/>
      <c r="U48" s="329">
        <f t="shared" si="5"/>
        <v>0</v>
      </c>
      <c r="V48" s="95"/>
    </row>
    <row r="49" spans="1:22" ht="18.75" customHeight="1">
      <c r="A49" s="135">
        <v>42</v>
      </c>
      <c r="B49" s="93"/>
      <c r="C49" s="93"/>
      <c r="D49" s="94"/>
      <c r="E49" s="94"/>
      <c r="F49" s="342"/>
      <c r="G49" s="343"/>
      <c r="H49" s="344"/>
      <c r="I49" s="94"/>
      <c r="J49" s="160"/>
      <c r="K49" s="345"/>
      <c r="L49" s="441">
        <f t="shared" si="0"/>
        <v>0</v>
      </c>
      <c r="M49" s="94"/>
      <c r="N49" s="138"/>
      <c r="O49" s="160">
        <f t="shared" si="1"/>
        <v>0</v>
      </c>
      <c r="P49" s="441">
        <f t="shared" si="2"/>
        <v>0</v>
      </c>
      <c r="Q49" s="442">
        <f t="shared" si="3"/>
        <v>0</v>
      </c>
      <c r="R49" s="329">
        <f t="shared" si="4"/>
        <v>0</v>
      </c>
      <c r="S49" s="443"/>
      <c r="T49" s="95"/>
      <c r="U49" s="329">
        <f t="shared" si="5"/>
        <v>0</v>
      </c>
      <c r="V49" s="95"/>
    </row>
    <row r="50" spans="1:22" ht="18.75" customHeight="1">
      <c r="A50" s="135">
        <v>43</v>
      </c>
      <c r="B50" s="93"/>
      <c r="C50" s="93"/>
      <c r="D50" s="94"/>
      <c r="E50" s="94"/>
      <c r="F50" s="342"/>
      <c r="G50" s="343"/>
      <c r="H50" s="344"/>
      <c r="I50" s="94"/>
      <c r="J50" s="160"/>
      <c r="K50" s="345"/>
      <c r="L50" s="441">
        <f t="shared" si="0"/>
        <v>0</v>
      </c>
      <c r="M50" s="94"/>
      <c r="N50" s="138"/>
      <c r="O50" s="160">
        <f t="shared" si="1"/>
        <v>0</v>
      </c>
      <c r="P50" s="441">
        <f t="shared" si="2"/>
        <v>0</v>
      </c>
      <c r="Q50" s="442">
        <f t="shared" si="3"/>
        <v>0</v>
      </c>
      <c r="R50" s="329">
        <f t="shared" si="4"/>
        <v>0</v>
      </c>
      <c r="S50" s="443"/>
      <c r="T50" s="95"/>
      <c r="U50" s="329">
        <f t="shared" si="5"/>
        <v>0</v>
      </c>
      <c r="V50" s="95"/>
    </row>
    <row r="51" spans="1:22" ht="18.75" customHeight="1">
      <c r="A51" s="135">
        <v>44</v>
      </c>
      <c r="B51" s="93"/>
      <c r="C51" s="93"/>
      <c r="D51" s="94"/>
      <c r="E51" s="94"/>
      <c r="F51" s="342"/>
      <c r="G51" s="343"/>
      <c r="H51" s="344"/>
      <c r="I51" s="94"/>
      <c r="J51" s="160"/>
      <c r="K51" s="345"/>
      <c r="L51" s="441">
        <f t="shared" si="0"/>
        <v>0</v>
      </c>
      <c r="M51" s="94"/>
      <c r="N51" s="138"/>
      <c r="O51" s="160">
        <f t="shared" si="1"/>
        <v>0</v>
      </c>
      <c r="P51" s="441">
        <f t="shared" si="2"/>
        <v>0</v>
      </c>
      <c r="Q51" s="442">
        <f t="shared" si="3"/>
        <v>0</v>
      </c>
      <c r="R51" s="329">
        <f t="shared" si="4"/>
        <v>0</v>
      </c>
      <c r="S51" s="443"/>
      <c r="T51" s="95"/>
      <c r="U51" s="329">
        <f t="shared" si="5"/>
        <v>0</v>
      </c>
      <c r="V51" s="95"/>
    </row>
    <row r="52" spans="1:22" ht="18.75" customHeight="1">
      <c r="A52" s="135">
        <v>45</v>
      </c>
      <c r="B52" s="93"/>
      <c r="C52" s="93"/>
      <c r="D52" s="94"/>
      <c r="E52" s="94"/>
      <c r="F52" s="342"/>
      <c r="G52" s="343"/>
      <c r="H52" s="344"/>
      <c r="I52" s="94"/>
      <c r="J52" s="160"/>
      <c r="K52" s="345"/>
      <c r="L52" s="441">
        <f t="shared" si="0"/>
        <v>0</v>
      </c>
      <c r="M52" s="94"/>
      <c r="N52" s="138"/>
      <c r="O52" s="160">
        <f t="shared" si="1"/>
        <v>0</v>
      </c>
      <c r="P52" s="441">
        <f t="shared" si="2"/>
        <v>0</v>
      </c>
      <c r="Q52" s="442">
        <f t="shared" si="3"/>
        <v>0</v>
      </c>
      <c r="R52" s="329">
        <f t="shared" si="4"/>
        <v>0</v>
      </c>
      <c r="S52" s="443"/>
      <c r="T52" s="95"/>
      <c r="U52" s="329">
        <f t="shared" si="5"/>
        <v>0</v>
      </c>
      <c r="V52" s="95"/>
    </row>
    <row r="53" spans="1:22" ht="18.75" customHeight="1">
      <c r="A53" s="135">
        <v>46</v>
      </c>
      <c r="B53" s="93"/>
      <c r="C53" s="93"/>
      <c r="D53" s="94"/>
      <c r="E53" s="94"/>
      <c r="F53" s="342"/>
      <c r="G53" s="343"/>
      <c r="H53" s="344"/>
      <c r="I53" s="94"/>
      <c r="J53" s="160"/>
      <c r="K53" s="345"/>
      <c r="L53" s="441">
        <f t="shared" si="0"/>
        <v>0</v>
      </c>
      <c r="M53" s="94"/>
      <c r="N53" s="138"/>
      <c r="O53" s="160">
        <f t="shared" si="1"/>
        <v>0</v>
      </c>
      <c r="P53" s="441">
        <f t="shared" si="2"/>
        <v>0</v>
      </c>
      <c r="Q53" s="442">
        <f t="shared" si="3"/>
        <v>0</v>
      </c>
      <c r="R53" s="329">
        <f t="shared" si="4"/>
        <v>0</v>
      </c>
      <c r="S53" s="443"/>
      <c r="T53" s="95"/>
      <c r="U53" s="329">
        <f t="shared" si="5"/>
        <v>0</v>
      </c>
      <c r="V53" s="95"/>
    </row>
    <row r="54" spans="1:22" ht="18.75" customHeight="1">
      <c r="A54" s="135">
        <v>47</v>
      </c>
      <c r="B54" s="93"/>
      <c r="C54" s="93"/>
      <c r="D54" s="94"/>
      <c r="E54" s="94"/>
      <c r="F54" s="342"/>
      <c r="G54" s="343"/>
      <c r="H54" s="344"/>
      <c r="I54" s="94"/>
      <c r="J54" s="160"/>
      <c r="K54" s="345"/>
      <c r="L54" s="441">
        <f t="shared" si="0"/>
        <v>0</v>
      </c>
      <c r="M54" s="94"/>
      <c r="N54" s="138"/>
      <c r="O54" s="160">
        <f t="shared" si="1"/>
        <v>0</v>
      </c>
      <c r="P54" s="441">
        <f t="shared" si="2"/>
        <v>0</v>
      </c>
      <c r="Q54" s="442">
        <f t="shared" si="3"/>
        <v>0</v>
      </c>
      <c r="R54" s="329">
        <f t="shared" si="4"/>
        <v>0</v>
      </c>
      <c r="S54" s="443"/>
      <c r="T54" s="95"/>
      <c r="U54" s="329">
        <f t="shared" si="5"/>
        <v>0</v>
      </c>
      <c r="V54" s="95"/>
    </row>
    <row r="55" spans="1:22" ht="18.75" customHeight="1">
      <c r="A55" s="135">
        <v>48</v>
      </c>
      <c r="B55" s="93"/>
      <c r="C55" s="93"/>
      <c r="D55" s="94"/>
      <c r="E55" s="94"/>
      <c r="F55" s="342"/>
      <c r="G55" s="343"/>
      <c r="H55" s="344"/>
      <c r="I55" s="94"/>
      <c r="J55" s="160"/>
      <c r="K55" s="345"/>
      <c r="L55" s="441">
        <f t="shared" si="0"/>
        <v>0</v>
      </c>
      <c r="M55" s="94"/>
      <c r="N55" s="138"/>
      <c r="O55" s="160">
        <f t="shared" si="1"/>
        <v>0</v>
      </c>
      <c r="P55" s="441">
        <f t="shared" si="2"/>
        <v>0</v>
      </c>
      <c r="Q55" s="442">
        <f t="shared" si="3"/>
        <v>0</v>
      </c>
      <c r="R55" s="329">
        <f t="shared" si="4"/>
        <v>0</v>
      </c>
      <c r="S55" s="443"/>
      <c r="T55" s="95"/>
      <c r="U55" s="329">
        <f t="shared" si="5"/>
        <v>0</v>
      </c>
      <c r="V55" s="95"/>
    </row>
    <row r="56" spans="1:22" ht="18.75" customHeight="1">
      <c r="A56" s="135">
        <v>49</v>
      </c>
      <c r="B56" s="93"/>
      <c r="C56" s="93"/>
      <c r="D56" s="94"/>
      <c r="E56" s="94"/>
      <c r="F56" s="342"/>
      <c r="G56" s="343"/>
      <c r="H56" s="344"/>
      <c r="I56" s="94"/>
      <c r="J56" s="160"/>
      <c r="K56" s="345"/>
      <c r="L56" s="441">
        <f t="shared" si="0"/>
        <v>0</v>
      </c>
      <c r="M56" s="94"/>
      <c r="N56" s="138"/>
      <c r="O56" s="160">
        <f t="shared" si="1"/>
        <v>0</v>
      </c>
      <c r="P56" s="441">
        <f t="shared" si="2"/>
        <v>0</v>
      </c>
      <c r="Q56" s="442">
        <f t="shared" si="3"/>
        <v>0</v>
      </c>
      <c r="R56" s="329">
        <f t="shared" si="4"/>
        <v>0</v>
      </c>
      <c r="S56" s="443"/>
      <c r="T56" s="95"/>
      <c r="U56" s="329">
        <f t="shared" si="5"/>
        <v>0</v>
      </c>
      <c r="V56" s="95"/>
    </row>
    <row r="57" spans="1:22" ht="18.75" customHeight="1">
      <c r="A57" s="135">
        <v>50</v>
      </c>
      <c r="B57" s="93"/>
      <c r="C57" s="93"/>
      <c r="D57" s="94"/>
      <c r="E57" s="94"/>
      <c r="F57" s="342"/>
      <c r="G57" s="343"/>
      <c r="H57" s="344"/>
      <c r="I57" s="94"/>
      <c r="J57" s="160"/>
      <c r="K57" s="345"/>
      <c r="L57" s="441">
        <f t="shared" si="0"/>
        <v>0</v>
      </c>
      <c r="M57" s="94"/>
      <c r="N57" s="138"/>
      <c r="O57" s="160">
        <f t="shared" si="1"/>
        <v>0</v>
      </c>
      <c r="P57" s="441">
        <f t="shared" si="2"/>
        <v>0</v>
      </c>
      <c r="Q57" s="442">
        <f t="shared" si="3"/>
        <v>0</v>
      </c>
      <c r="R57" s="329">
        <f t="shared" si="4"/>
        <v>0</v>
      </c>
      <c r="S57" s="443"/>
      <c r="T57" s="95"/>
      <c r="U57" s="329">
        <f t="shared" si="5"/>
        <v>0</v>
      </c>
      <c r="V57" s="95"/>
    </row>
    <row r="58" spans="1:22" ht="18.75" customHeight="1">
      <c r="A58" s="135">
        <v>51</v>
      </c>
      <c r="B58" s="93"/>
      <c r="C58" s="93"/>
      <c r="D58" s="94"/>
      <c r="E58" s="94"/>
      <c r="F58" s="342"/>
      <c r="G58" s="343"/>
      <c r="H58" s="344"/>
      <c r="I58" s="94"/>
      <c r="J58" s="160"/>
      <c r="K58" s="345"/>
      <c r="L58" s="441">
        <f t="shared" si="0"/>
        <v>0</v>
      </c>
      <c r="M58" s="94"/>
      <c r="N58" s="138"/>
      <c r="O58" s="160">
        <f t="shared" si="1"/>
        <v>0</v>
      </c>
      <c r="P58" s="441">
        <f t="shared" si="2"/>
        <v>0</v>
      </c>
      <c r="Q58" s="442">
        <f t="shared" si="3"/>
        <v>0</v>
      </c>
      <c r="R58" s="329">
        <f t="shared" si="4"/>
        <v>0</v>
      </c>
      <c r="S58" s="443"/>
      <c r="T58" s="95"/>
      <c r="U58" s="329">
        <f t="shared" si="5"/>
        <v>0</v>
      </c>
      <c r="V58" s="95"/>
    </row>
    <row r="59" spans="1:22" ht="18.75" customHeight="1">
      <c r="A59" s="135">
        <v>52</v>
      </c>
      <c r="B59" s="93"/>
      <c r="C59" s="93"/>
      <c r="D59" s="94"/>
      <c r="E59" s="94"/>
      <c r="F59" s="342"/>
      <c r="G59" s="343"/>
      <c r="H59" s="344"/>
      <c r="I59" s="94"/>
      <c r="J59" s="160"/>
      <c r="K59" s="345"/>
      <c r="L59" s="441">
        <f t="shared" si="0"/>
        <v>0</v>
      </c>
      <c r="M59" s="94"/>
      <c r="N59" s="138"/>
      <c r="O59" s="160">
        <f t="shared" si="1"/>
        <v>0</v>
      </c>
      <c r="P59" s="441">
        <f t="shared" si="2"/>
        <v>0</v>
      </c>
      <c r="Q59" s="442">
        <f t="shared" si="3"/>
        <v>0</v>
      </c>
      <c r="R59" s="329">
        <f t="shared" si="4"/>
        <v>0</v>
      </c>
      <c r="S59" s="443"/>
      <c r="T59" s="95"/>
      <c r="U59" s="329">
        <f t="shared" si="5"/>
        <v>0</v>
      </c>
      <c r="V59" s="95"/>
    </row>
    <row r="60" spans="1:22" ht="18.75" customHeight="1">
      <c r="A60" s="135">
        <v>53</v>
      </c>
      <c r="B60" s="93"/>
      <c r="C60" s="93"/>
      <c r="D60" s="94"/>
      <c r="E60" s="94"/>
      <c r="F60" s="342"/>
      <c r="G60" s="343"/>
      <c r="H60" s="344"/>
      <c r="I60" s="94"/>
      <c r="J60" s="160"/>
      <c r="K60" s="345"/>
      <c r="L60" s="441">
        <f t="shared" si="0"/>
        <v>0</v>
      </c>
      <c r="M60" s="94"/>
      <c r="N60" s="138"/>
      <c r="O60" s="160">
        <f t="shared" si="1"/>
        <v>0</v>
      </c>
      <c r="P60" s="441">
        <f t="shared" si="2"/>
        <v>0</v>
      </c>
      <c r="Q60" s="442">
        <f t="shared" si="3"/>
        <v>0</v>
      </c>
      <c r="R60" s="329">
        <f t="shared" si="4"/>
        <v>0</v>
      </c>
      <c r="S60" s="443"/>
      <c r="T60" s="95"/>
      <c r="U60" s="329">
        <f t="shared" si="5"/>
        <v>0</v>
      </c>
      <c r="V60" s="95"/>
    </row>
    <row r="61" spans="1:22" ht="18.75" customHeight="1">
      <c r="A61" s="135">
        <v>54</v>
      </c>
      <c r="B61" s="93"/>
      <c r="C61" s="93"/>
      <c r="D61" s="94"/>
      <c r="E61" s="94"/>
      <c r="F61" s="342"/>
      <c r="G61" s="343"/>
      <c r="H61" s="344"/>
      <c r="I61" s="94"/>
      <c r="J61" s="160"/>
      <c r="K61" s="345"/>
      <c r="L61" s="441">
        <f t="shared" si="0"/>
        <v>0</v>
      </c>
      <c r="M61" s="94"/>
      <c r="N61" s="138"/>
      <c r="O61" s="160">
        <f t="shared" si="1"/>
        <v>0</v>
      </c>
      <c r="P61" s="441">
        <f t="shared" si="2"/>
        <v>0</v>
      </c>
      <c r="Q61" s="442">
        <f t="shared" si="3"/>
        <v>0</v>
      </c>
      <c r="R61" s="329">
        <f t="shared" si="4"/>
        <v>0</v>
      </c>
      <c r="S61" s="443"/>
      <c r="T61" s="95"/>
      <c r="U61" s="329">
        <f t="shared" si="5"/>
        <v>0</v>
      </c>
      <c r="V61" s="95"/>
    </row>
    <row r="62" spans="1:22" ht="18.75" customHeight="1">
      <c r="A62" s="135">
        <v>55</v>
      </c>
      <c r="B62" s="93"/>
      <c r="C62" s="93"/>
      <c r="D62" s="94"/>
      <c r="E62" s="94"/>
      <c r="F62" s="342"/>
      <c r="G62" s="343"/>
      <c r="H62" s="344"/>
      <c r="I62" s="94"/>
      <c r="J62" s="160"/>
      <c r="K62" s="345"/>
      <c r="L62" s="441">
        <f t="shared" si="0"/>
        <v>0</v>
      </c>
      <c r="M62" s="94"/>
      <c r="N62" s="138"/>
      <c r="O62" s="160">
        <f t="shared" si="1"/>
        <v>0</v>
      </c>
      <c r="P62" s="441">
        <f t="shared" si="2"/>
        <v>0</v>
      </c>
      <c r="Q62" s="442">
        <f t="shared" si="3"/>
        <v>0</v>
      </c>
      <c r="R62" s="329">
        <f t="shared" si="4"/>
        <v>0</v>
      </c>
      <c r="S62" s="443"/>
      <c r="T62" s="95"/>
      <c r="U62" s="329">
        <f t="shared" si="5"/>
        <v>0</v>
      </c>
      <c r="V62" s="95"/>
    </row>
    <row r="63" spans="1:22" ht="18.75" customHeight="1">
      <c r="A63" s="135">
        <v>56</v>
      </c>
      <c r="B63" s="93"/>
      <c r="C63" s="93"/>
      <c r="D63" s="94"/>
      <c r="E63" s="94"/>
      <c r="F63" s="342"/>
      <c r="G63" s="343"/>
      <c r="H63" s="344"/>
      <c r="I63" s="94"/>
      <c r="J63" s="160"/>
      <c r="K63" s="345"/>
      <c r="L63" s="441">
        <f t="shared" si="0"/>
        <v>0</v>
      </c>
      <c r="M63" s="94"/>
      <c r="N63" s="138"/>
      <c r="O63" s="160">
        <f t="shared" si="1"/>
        <v>0</v>
      </c>
      <c r="P63" s="441">
        <f t="shared" si="2"/>
        <v>0</v>
      </c>
      <c r="Q63" s="442">
        <f t="shared" si="3"/>
        <v>0</v>
      </c>
      <c r="R63" s="329">
        <f t="shared" si="4"/>
        <v>0</v>
      </c>
      <c r="S63" s="443"/>
      <c r="T63" s="95"/>
      <c r="U63" s="329">
        <f t="shared" si="5"/>
        <v>0</v>
      </c>
      <c r="V63" s="95"/>
    </row>
    <row r="64" spans="1:22" ht="18.75" customHeight="1">
      <c r="A64" s="135">
        <v>57</v>
      </c>
      <c r="B64" s="93"/>
      <c r="C64" s="93"/>
      <c r="D64" s="94"/>
      <c r="E64" s="94"/>
      <c r="F64" s="342"/>
      <c r="G64" s="343"/>
      <c r="H64" s="344"/>
      <c r="I64" s="94"/>
      <c r="J64" s="160"/>
      <c r="K64" s="345"/>
      <c r="L64" s="441">
        <f t="shared" si="0"/>
        <v>0</v>
      </c>
      <c r="M64" s="94"/>
      <c r="N64" s="138"/>
      <c r="O64" s="160">
        <f t="shared" si="1"/>
        <v>0</v>
      </c>
      <c r="P64" s="441">
        <f t="shared" si="2"/>
        <v>0</v>
      </c>
      <c r="Q64" s="442">
        <f t="shared" si="3"/>
        <v>0</v>
      </c>
      <c r="R64" s="329">
        <f t="shared" si="4"/>
        <v>0</v>
      </c>
      <c r="S64" s="443"/>
      <c r="T64" s="95"/>
      <c r="U64" s="329">
        <f t="shared" si="5"/>
        <v>0</v>
      </c>
      <c r="V64" s="95"/>
    </row>
    <row r="65" spans="1:22" ht="18.75" customHeight="1">
      <c r="A65" s="135">
        <v>58</v>
      </c>
      <c r="B65" s="93"/>
      <c r="C65" s="93"/>
      <c r="D65" s="94"/>
      <c r="E65" s="94"/>
      <c r="F65" s="342"/>
      <c r="G65" s="343"/>
      <c r="H65" s="344"/>
      <c r="I65" s="94"/>
      <c r="J65" s="160"/>
      <c r="K65" s="345"/>
      <c r="L65" s="441">
        <f t="shared" si="0"/>
        <v>0</v>
      </c>
      <c r="M65" s="94"/>
      <c r="N65" s="138"/>
      <c r="O65" s="160">
        <f t="shared" si="1"/>
        <v>0</v>
      </c>
      <c r="P65" s="441">
        <f t="shared" si="2"/>
        <v>0</v>
      </c>
      <c r="Q65" s="442">
        <f t="shared" si="3"/>
        <v>0</v>
      </c>
      <c r="R65" s="329">
        <f t="shared" si="4"/>
        <v>0</v>
      </c>
      <c r="S65" s="443"/>
      <c r="T65" s="95"/>
      <c r="U65" s="329">
        <f t="shared" si="5"/>
        <v>0</v>
      </c>
      <c r="V65" s="95"/>
    </row>
    <row r="66" spans="1:22" ht="18.75" customHeight="1">
      <c r="A66" s="135">
        <v>59</v>
      </c>
      <c r="B66" s="93"/>
      <c r="C66" s="93"/>
      <c r="D66" s="94"/>
      <c r="E66" s="94"/>
      <c r="F66" s="342"/>
      <c r="G66" s="343"/>
      <c r="H66" s="344"/>
      <c r="I66" s="94"/>
      <c r="J66" s="160"/>
      <c r="K66" s="345"/>
      <c r="L66" s="441">
        <f t="shared" si="0"/>
        <v>0</v>
      </c>
      <c r="M66" s="94"/>
      <c r="N66" s="138"/>
      <c r="O66" s="160">
        <f t="shared" si="1"/>
        <v>0</v>
      </c>
      <c r="P66" s="441">
        <f t="shared" si="2"/>
        <v>0</v>
      </c>
      <c r="Q66" s="442">
        <f t="shared" si="3"/>
        <v>0</v>
      </c>
      <c r="R66" s="329">
        <f t="shared" si="4"/>
        <v>0</v>
      </c>
      <c r="S66" s="443"/>
      <c r="T66" s="95"/>
      <c r="U66" s="329">
        <f t="shared" si="5"/>
        <v>0</v>
      </c>
      <c r="V66" s="95"/>
    </row>
    <row r="67" spans="1:22" ht="18.75" customHeight="1">
      <c r="A67" s="135">
        <v>60</v>
      </c>
      <c r="B67" s="93"/>
      <c r="C67" s="93"/>
      <c r="D67" s="94"/>
      <c r="E67" s="94"/>
      <c r="F67" s="342"/>
      <c r="G67" s="343"/>
      <c r="H67" s="344"/>
      <c r="I67" s="94"/>
      <c r="J67" s="160"/>
      <c r="K67" s="345"/>
      <c r="L67" s="441">
        <f t="shared" si="0"/>
        <v>0</v>
      </c>
      <c r="M67" s="94"/>
      <c r="N67" s="138"/>
      <c r="O67" s="160">
        <f t="shared" si="1"/>
        <v>0</v>
      </c>
      <c r="P67" s="441">
        <f t="shared" si="2"/>
        <v>0</v>
      </c>
      <c r="Q67" s="442">
        <f t="shared" si="3"/>
        <v>0</v>
      </c>
      <c r="R67" s="329">
        <f t="shared" si="4"/>
        <v>0</v>
      </c>
      <c r="S67" s="443"/>
      <c r="T67" s="95"/>
      <c r="U67" s="329">
        <f t="shared" si="5"/>
        <v>0</v>
      </c>
      <c r="V67" s="95"/>
    </row>
    <row r="68" spans="1:22" ht="19.5" customHeight="1">
      <c r="A68" s="135">
        <v>61</v>
      </c>
      <c r="B68" s="93"/>
      <c r="C68" s="93"/>
      <c r="D68" s="94"/>
      <c r="E68" s="94"/>
      <c r="F68" s="342"/>
      <c r="G68" s="343"/>
      <c r="H68" s="344"/>
      <c r="I68" s="94"/>
      <c r="J68" s="160"/>
      <c r="K68" s="345"/>
      <c r="L68" s="441">
        <f t="shared" si="0"/>
        <v>0</v>
      </c>
      <c r="M68" s="94"/>
      <c r="N68" s="138"/>
      <c r="O68" s="160">
        <f t="shared" si="1"/>
        <v>0</v>
      </c>
      <c r="P68" s="441">
        <f t="shared" si="2"/>
        <v>0</v>
      </c>
      <c r="Q68" s="442">
        <f t="shared" si="3"/>
        <v>0</v>
      </c>
      <c r="R68" s="329">
        <f t="shared" si="4"/>
        <v>0</v>
      </c>
      <c r="S68" s="443"/>
      <c r="T68" s="95"/>
      <c r="U68" s="329">
        <f t="shared" si="5"/>
        <v>0</v>
      </c>
      <c r="V68" s="95"/>
    </row>
    <row r="69" spans="1:22" ht="19.5" customHeight="1">
      <c r="A69" s="135">
        <v>62</v>
      </c>
      <c r="B69" s="93"/>
      <c r="C69" s="93"/>
      <c r="D69" s="94"/>
      <c r="E69" s="94"/>
      <c r="F69" s="342"/>
      <c r="G69" s="343"/>
      <c r="H69" s="344"/>
      <c r="I69" s="94"/>
      <c r="J69" s="160"/>
      <c r="K69" s="345"/>
      <c r="L69" s="441">
        <f t="shared" si="0"/>
        <v>0</v>
      </c>
      <c r="M69" s="94"/>
      <c r="N69" s="138"/>
      <c r="O69" s="160">
        <f t="shared" si="1"/>
        <v>0</v>
      </c>
      <c r="P69" s="441">
        <f t="shared" si="2"/>
        <v>0</v>
      </c>
      <c r="Q69" s="442">
        <f t="shared" si="3"/>
        <v>0</v>
      </c>
      <c r="R69" s="329">
        <f t="shared" si="4"/>
        <v>0</v>
      </c>
      <c r="S69" s="443"/>
      <c r="T69" s="95"/>
      <c r="U69" s="329">
        <f t="shared" si="5"/>
        <v>0</v>
      </c>
      <c r="V69" s="95"/>
    </row>
    <row r="70" spans="1:22" ht="19.5" customHeight="1">
      <c r="A70" s="135">
        <v>63</v>
      </c>
      <c r="B70" s="93"/>
      <c r="C70" s="93"/>
      <c r="D70" s="94"/>
      <c r="E70" s="94"/>
      <c r="F70" s="342"/>
      <c r="G70" s="343"/>
      <c r="H70" s="344"/>
      <c r="I70" s="94"/>
      <c r="J70" s="160"/>
      <c r="K70" s="345"/>
      <c r="L70" s="441">
        <f t="shared" si="0"/>
        <v>0</v>
      </c>
      <c r="M70" s="94"/>
      <c r="N70" s="138"/>
      <c r="O70" s="160">
        <f t="shared" si="1"/>
        <v>0</v>
      </c>
      <c r="P70" s="441">
        <f t="shared" si="2"/>
        <v>0</v>
      </c>
      <c r="Q70" s="442">
        <f t="shared" si="3"/>
        <v>0</v>
      </c>
      <c r="R70" s="329">
        <f t="shared" si="4"/>
        <v>0</v>
      </c>
      <c r="S70" s="443"/>
      <c r="T70" s="95"/>
      <c r="U70" s="329">
        <f t="shared" si="5"/>
        <v>0</v>
      </c>
      <c r="V70" s="95"/>
    </row>
    <row r="71" spans="1:22" ht="19.5" customHeight="1">
      <c r="A71" s="135">
        <v>64</v>
      </c>
      <c r="B71" s="93"/>
      <c r="C71" s="93"/>
      <c r="D71" s="94"/>
      <c r="E71" s="94"/>
      <c r="F71" s="342"/>
      <c r="G71" s="343"/>
      <c r="H71" s="344"/>
      <c r="I71" s="94"/>
      <c r="J71" s="160"/>
      <c r="K71" s="345"/>
      <c r="L71" s="441">
        <f t="shared" si="0"/>
        <v>0</v>
      </c>
      <c r="M71" s="94"/>
      <c r="N71" s="138"/>
      <c r="O71" s="160">
        <f t="shared" si="1"/>
        <v>0</v>
      </c>
      <c r="P71" s="441">
        <f t="shared" si="2"/>
        <v>0</v>
      </c>
      <c r="Q71" s="442">
        <f t="shared" si="3"/>
        <v>0</v>
      </c>
      <c r="R71" s="329">
        <f t="shared" si="4"/>
        <v>0</v>
      </c>
      <c r="S71" s="443"/>
      <c r="T71" s="95"/>
      <c r="U71" s="329">
        <f t="shared" si="5"/>
        <v>0</v>
      </c>
      <c r="V71" s="95"/>
    </row>
    <row r="72" spans="1:22" ht="19.5" customHeight="1">
      <c r="A72" s="135">
        <v>65</v>
      </c>
      <c r="B72" s="93"/>
      <c r="C72" s="93"/>
      <c r="D72" s="94"/>
      <c r="E72" s="94"/>
      <c r="F72" s="342"/>
      <c r="G72" s="343"/>
      <c r="H72" s="344"/>
      <c r="I72" s="94"/>
      <c r="J72" s="160"/>
      <c r="K72" s="345"/>
      <c r="L72" s="441">
        <f t="shared" si="0"/>
        <v>0</v>
      </c>
      <c r="M72" s="94"/>
      <c r="N72" s="138"/>
      <c r="O72" s="160">
        <f t="shared" si="1"/>
        <v>0</v>
      </c>
      <c r="P72" s="441">
        <f t="shared" si="2"/>
        <v>0</v>
      </c>
      <c r="Q72" s="442">
        <f t="shared" si="3"/>
        <v>0</v>
      </c>
      <c r="R72" s="329">
        <f t="shared" si="4"/>
        <v>0</v>
      </c>
      <c r="S72" s="443"/>
      <c r="T72" s="95"/>
      <c r="U72" s="329">
        <f t="shared" si="5"/>
        <v>0</v>
      </c>
      <c r="V72" s="95"/>
    </row>
    <row r="73" spans="1:22" ht="19.5" customHeight="1">
      <c r="A73" s="135">
        <v>66</v>
      </c>
      <c r="B73" s="93"/>
      <c r="C73" s="93"/>
      <c r="D73" s="94"/>
      <c r="E73" s="94"/>
      <c r="F73" s="342"/>
      <c r="G73" s="343"/>
      <c r="H73" s="344"/>
      <c r="I73" s="94"/>
      <c r="J73" s="160"/>
      <c r="K73" s="345"/>
      <c r="L73" s="441">
        <f aca="true" t="shared" si="6" ref="L73:L87">IF(OR(OR(B73="",C73="",D73=""),OR(G73="",H73="",I73="")),,IF(T73="DA",1,IF(T73="WC",2,IF(T73="A",3,999))))</f>
        <v>0</v>
      </c>
      <c r="M73" s="94"/>
      <c r="N73" s="138"/>
      <c r="O73" s="160">
        <f aca="true" t="shared" si="7" ref="O73:O87">IF(OR(OR(B73="",C73="",D73=""),OR(G73="",H73="",I73="")),,IF(AND(OR(F73="DA",F73="SE",F73="Q"),OR(N73="DA",N73="SE",N73="Q")),"1",IF(OR(OR(F73="DA",F73="SE",F73="Q"),OR(N73="DA",N73="SE",N73="Q")),"2","3")))</f>
        <v>0</v>
      </c>
      <c r="P73" s="441">
        <f aca="true" t="shared" si="8" ref="P73:P87">IF(OR(OR(B73="",C73="",D73=""),OR(G73="",H73="",I73="")),,IF(AND(E73&gt;0,M73&gt;0),"a",IF(OR(E73&gt;0,M73&gt;0),"b","c")))</f>
        <v>0</v>
      </c>
      <c r="Q73" s="442">
        <f aca="true" t="shared" si="9" ref="Q73:Q87">IF(OR(OR(B73="",C73="",D73=""),OR(G73="",H73="",I73="")),,O73&amp;P73)</f>
        <v>0</v>
      </c>
      <c r="R73" s="329">
        <f aca="true" t="shared" si="10" ref="R73:R87">IF(OR(OR(B73="",C73="",D73=""),OR(G73="",H73="",I73="")),,IF(OR(E73&gt;0,M73&gt;0),E73+M73))</f>
        <v>0</v>
      </c>
      <c r="S73" s="443"/>
      <c r="T73" s="95"/>
      <c r="U73" s="329">
        <f aca="true" t="shared" si="11" ref="U73:U87">IF(OR(OR(B73="",C73="",D73=""),OR(G73="",H73="",I73="")),,IF(AND(E73&gt;0,M73&gt;0),E73+M73,))</f>
        <v>0</v>
      </c>
      <c r="V73" s="95"/>
    </row>
    <row r="74" spans="1:22" ht="19.5" customHeight="1">
      <c r="A74" s="135">
        <v>67</v>
      </c>
      <c r="B74" s="93"/>
      <c r="C74" s="93"/>
      <c r="D74" s="94"/>
      <c r="E74" s="94"/>
      <c r="F74" s="342"/>
      <c r="G74" s="343"/>
      <c r="H74" s="344"/>
      <c r="I74" s="94"/>
      <c r="J74" s="160"/>
      <c r="K74" s="345"/>
      <c r="L74" s="441">
        <f t="shared" si="6"/>
        <v>0</v>
      </c>
      <c r="M74" s="94"/>
      <c r="N74" s="138"/>
      <c r="O74" s="160">
        <f t="shared" si="7"/>
        <v>0</v>
      </c>
      <c r="P74" s="441">
        <f t="shared" si="8"/>
        <v>0</v>
      </c>
      <c r="Q74" s="442">
        <f t="shared" si="9"/>
        <v>0</v>
      </c>
      <c r="R74" s="329">
        <f t="shared" si="10"/>
        <v>0</v>
      </c>
      <c r="S74" s="443"/>
      <c r="T74" s="95"/>
      <c r="U74" s="329">
        <f t="shared" si="11"/>
        <v>0</v>
      </c>
      <c r="V74" s="95"/>
    </row>
    <row r="75" spans="1:22" ht="19.5" customHeight="1">
      <c r="A75" s="135">
        <v>68</v>
      </c>
      <c r="B75" s="93"/>
      <c r="C75" s="93"/>
      <c r="D75" s="94"/>
      <c r="E75" s="94"/>
      <c r="F75" s="342"/>
      <c r="G75" s="343"/>
      <c r="H75" s="344"/>
      <c r="I75" s="94"/>
      <c r="J75" s="160"/>
      <c r="K75" s="345"/>
      <c r="L75" s="441">
        <f t="shared" si="6"/>
        <v>0</v>
      </c>
      <c r="M75" s="94"/>
      <c r="N75" s="138"/>
      <c r="O75" s="160">
        <f t="shared" si="7"/>
        <v>0</v>
      </c>
      <c r="P75" s="441">
        <f t="shared" si="8"/>
        <v>0</v>
      </c>
      <c r="Q75" s="442">
        <f t="shared" si="9"/>
        <v>0</v>
      </c>
      <c r="R75" s="329">
        <f t="shared" si="10"/>
        <v>0</v>
      </c>
      <c r="S75" s="443"/>
      <c r="T75" s="95"/>
      <c r="U75" s="329">
        <f t="shared" si="11"/>
        <v>0</v>
      </c>
      <c r="V75" s="95"/>
    </row>
    <row r="76" spans="1:22" ht="19.5" customHeight="1">
      <c r="A76" s="135">
        <v>69</v>
      </c>
      <c r="B76" s="93"/>
      <c r="C76" s="93"/>
      <c r="D76" s="94"/>
      <c r="E76" s="94"/>
      <c r="F76" s="342"/>
      <c r="G76" s="343"/>
      <c r="H76" s="344"/>
      <c r="I76" s="94"/>
      <c r="J76" s="160"/>
      <c r="K76" s="345"/>
      <c r="L76" s="441">
        <f t="shared" si="6"/>
        <v>0</v>
      </c>
      <c r="M76" s="94"/>
      <c r="N76" s="138"/>
      <c r="O76" s="160">
        <f t="shared" si="7"/>
        <v>0</v>
      </c>
      <c r="P76" s="441">
        <f t="shared" si="8"/>
        <v>0</v>
      </c>
      <c r="Q76" s="442">
        <f t="shared" si="9"/>
        <v>0</v>
      </c>
      <c r="R76" s="329">
        <f t="shared" si="10"/>
        <v>0</v>
      </c>
      <c r="S76" s="443"/>
      <c r="T76" s="95"/>
      <c r="U76" s="329">
        <f t="shared" si="11"/>
        <v>0</v>
      </c>
      <c r="V76" s="95"/>
    </row>
    <row r="77" spans="1:22" ht="19.5" customHeight="1">
      <c r="A77" s="135">
        <v>70</v>
      </c>
      <c r="B77" s="93"/>
      <c r="C77" s="93"/>
      <c r="D77" s="94"/>
      <c r="E77" s="94"/>
      <c r="F77" s="342"/>
      <c r="G77" s="343"/>
      <c r="H77" s="344"/>
      <c r="I77" s="94"/>
      <c r="J77" s="160"/>
      <c r="K77" s="345"/>
      <c r="L77" s="441">
        <f t="shared" si="6"/>
        <v>0</v>
      </c>
      <c r="M77" s="94"/>
      <c r="N77" s="138"/>
      <c r="O77" s="160">
        <f t="shared" si="7"/>
        <v>0</v>
      </c>
      <c r="P77" s="441">
        <f t="shared" si="8"/>
        <v>0</v>
      </c>
      <c r="Q77" s="442">
        <f t="shared" si="9"/>
        <v>0</v>
      </c>
      <c r="R77" s="329">
        <f t="shared" si="10"/>
        <v>0</v>
      </c>
      <c r="S77" s="443"/>
      <c r="T77" s="95"/>
      <c r="U77" s="329">
        <f t="shared" si="11"/>
        <v>0</v>
      </c>
      <c r="V77" s="95"/>
    </row>
    <row r="78" spans="1:22" ht="19.5" customHeight="1">
      <c r="A78" s="135">
        <v>71</v>
      </c>
      <c r="B78" s="93"/>
      <c r="C78" s="93"/>
      <c r="D78" s="94"/>
      <c r="E78" s="94"/>
      <c r="F78" s="342"/>
      <c r="G78" s="343"/>
      <c r="H78" s="344"/>
      <c r="I78" s="94"/>
      <c r="J78" s="160"/>
      <c r="K78" s="345"/>
      <c r="L78" s="441">
        <f t="shared" si="6"/>
        <v>0</v>
      </c>
      <c r="M78" s="94"/>
      <c r="N78" s="138"/>
      <c r="O78" s="160">
        <f t="shared" si="7"/>
        <v>0</v>
      </c>
      <c r="P78" s="441">
        <f t="shared" si="8"/>
        <v>0</v>
      </c>
      <c r="Q78" s="442">
        <f t="shared" si="9"/>
        <v>0</v>
      </c>
      <c r="R78" s="329">
        <f t="shared" si="10"/>
        <v>0</v>
      </c>
      <c r="S78" s="443"/>
      <c r="T78" s="95"/>
      <c r="U78" s="329">
        <f t="shared" si="11"/>
        <v>0</v>
      </c>
      <c r="V78" s="95"/>
    </row>
    <row r="79" spans="1:22" ht="19.5" customHeight="1">
      <c r="A79" s="135">
        <v>72</v>
      </c>
      <c r="B79" s="93"/>
      <c r="C79" s="93"/>
      <c r="D79" s="94"/>
      <c r="E79" s="94"/>
      <c r="F79" s="342"/>
      <c r="G79" s="343"/>
      <c r="H79" s="344"/>
      <c r="I79" s="94"/>
      <c r="J79" s="160"/>
      <c r="K79" s="345"/>
      <c r="L79" s="441">
        <f t="shared" si="6"/>
        <v>0</v>
      </c>
      <c r="M79" s="94"/>
      <c r="N79" s="138"/>
      <c r="O79" s="160">
        <f t="shared" si="7"/>
        <v>0</v>
      </c>
      <c r="P79" s="441">
        <f t="shared" si="8"/>
        <v>0</v>
      </c>
      <c r="Q79" s="442">
        <f t="shared" si="9"/>
        <v>0</v>
      </c>
      <c r="R79" s="329">
        <f t="shared" si="10"/>
        <v>0</v>
      </c>
      <c r="S79" s="443"/>
      <c r="T79" s="95"/>
      <c r="U79" s="329">
        <f t="shared" si="11"/>
        <v>0</v>
      </c>
      <c r="V79" s="95"/>
    </row>
    <row r="80" spans="1:22" ht="19.5" customHeight="1">
      <c r="A80" s="135">
        <v>73</v>
      </c>
      <c r="B80" s="93"/>
      <c r="C80" s="93"/>
      <c r="D80" s="94"/>
      <c r="E80" s="94"/>
      <c r="F80" s="342"/>
      <c r="G80" s="343"/>
      <c r="H80" s="344"/>
      <c r="I80" s="94"/>
      <c r="J80" s="160"/>
      <c r="K80" s="345"/>
      <c r="L80" s="441">
        <f t="shared" si="6"/>
        <v>0</v>
      </c>
      <c r="M80" s="94"/>
      <c r="N80" s="138"/>
      <c r="O80" s="160">
        <f t="shared" si="7"/>
        <v>0</v>
      </c>
      <c r="P80" s="441">
        <f t="shared" si="8"/>
        <v>0</v>
      </c>
      <c r="Q80" s="442">
        <f t="shared" si="9"/>
        <v>0</v>
      </c>
      <c r="R80" s="329">
        <f t="shared" si="10"/>
        <v>0</v>
      </c>
      <c r="S80" s="443"/>
      <c r="T80" s="95"/>
      <c r="U80" s="329">
        <f t="shared" si="11"/>
        <v>0</v>
      </c>
      <c r="V80" s="95"/>
    </row>
    <row r="81" spans="1:22" ht="19.5" customHeight="1">
      <c r="A81" s="135">
        <v>74</v>
      </c>
      <c r="B81" s="93"/>
      <c r="C81" s="93"/>
      <c r="D81" s="94"/>
      <c r="E81" s="94"/>
      <c r="F81" s="342"/>
      <c r="G81" s="343"/>
      <c r="H81" s="344"/>
      <c r="I81" s="94"/>
      <c r="J81" s="160"/>
      <c r="K81" s="345"/>
      <c r="L81" s="441">
        <f t="shared" si="6"/>
        <v>0</v>
      </c>
      <c r="M81" s="94"/>
      <c r="N81" s="138"/>
      <c r="O81" s="160">
        <f t="shared" si="7"/>
        <v>0</v>
      </c>
      <c r="P81" s="441">
        <f t="shared" si="8"/>
        <v>0</v>
      </c>
      <c r="Q81" s="442">
        <f t="shared" si="9"/>
        <v>0</v>
      </c>
      <c r="R81" s="329">
        <f t="shared" si="10"/>
        <v>0</v>
      </c>
      <c r="S81" s="443"/>
      <c r="T81" s="95"/>
      <c r="U81" s="329">
        <f t="shared" si="11"/>
        <v>0</v>
      </c>
      <c r="V81" s="95"/>
    </row>
    <row r="82" spans="1:22" ht="19.5" customHeight="1">
      <c r="A82" s="135">
        <v>75</v>
      </c>
      <c r="B82" s="93"/>
      <c r="C82" s="93"/>
      <c r="D82" s="94"/>
      <c r="E82" s="94"/>
      <c r="F82" s="342"/>
      <c r="G82" s="343"/>
      <c r="H82" s="344"/>
      <c r="I82" s="94"/>
      <c r="J82" s="160"/>
      <c r="K82" s="345"/>
      <c r="L82" s="441">
        <f t="shared" si="6"/>
        <v>0</v>
      </c>
      <c r="M82" s="94"/>
      <c r="N82" s="138"/>
      <c r="O82" s="160">
        <f t="shared" si="7"/>
        <v>0</v>
      </c>
      <c r="P82" s="441">
        <f t="shared" si="8"/>
        <v>0</v>
      </c>
      <c r="Q82" s="442">
        <f t="shared" si="9"/>
        <v>0</v>
      </c>
      <c r="R82" s="329">
        <f t="shared" si="10"/>
        <v>0</v>
      </c>
      <c r="S82" s="443"/>
      <c r="T82" s="95"/>
      <c r="U82" s="329">
        <f t="shared" si="11"/>
        <v>0</v>
      </c>
      <c r="V82" s="95"/>
    </row>
    <row r="83" spans="1:22" ht="19.5" customHeight="1">
      <c r="A83" s="135">
        <v>76</v>
      </c>
      <c r="B83" s="93"/>
      <c r="C83" s="93"/>
      <c r="D83" s="94"/>
      <c r="E83" s="94"/>
      <c r="F83" s="342"/>
      <c r="G83" s="343"/>
      <c r="H83" s="344"/>
      <c r="I83" s="94"/>
      <c r="J83" s="160"/>
      <c r="K83" s="345"/>
      <c r="L83" s="441">
        <f t="shared" si="6"/>
        <v>0</v>
      </c>
      <c r="M83" s="94"/>
      <c r="N83" s="138"/>
      <c r="O83" s="160">
        <f t="shared" si="7"/>
        <v>0</v>
      </c>
      <c r="P83" s="441">
        <f t="shared" si="8"/>
        <v>0</v>
      </c>
      <c r="Q83" s="442">
        <f t="shared" si="9"/>
        <v>0</v>
      </c>
      <c r="R83" s="329">
        <f t="shared" si="10"/>
        <v>0</v>
      </c>
      <c r="S83" s="443"/>
      <c r="T83" s="95"/>
      <c r="U83" s="329">
        <f t="shared" si="11"/>
        <v>0</v>
      </c>
      <c r="V83" s="95"/>
    </row>
    <row r="84" spans="1:22" ht="19.5" customHeight="1">
      <c r="A84" s="135">
        <v>77</v>
      </c>
      <c r="B84" s="93"/>
      <c r="C84" s="93"/>
      <c r="D84" s="94"/>
      <c r="E84" s="94"/>
      <c r="F84" s="342"/>
      <c r="G84" s="343"/>
      <c r="H84" s="344"/>
      <c r="I84" s="94"/>
      <c r="J84" s="160"/>
      <c r="K84" s="345"/>
      <c r="L84" s="441">
        <f t="shared" si="6"/>
        <v>0</v>
      </c>
      <c r="M84" s="94"/>
      <c r="N84" s="138"/>
      <c r="O84" s="160">
        <f t="shared" si="7"/>
        <v>0</v>
      </c>
      <c r="P84" s="441">
        <f t="shared" si="8"/>
        <v>0</v>
      </c>
      <c r="Q84" s="442">
        <f t="shared" si="9"/>
        <v>0</v>
      </c>
      <c r="R84" s="329">
        <f t="shared" si="10"/>
        <v>0</v>
      </c>
      <c r="S84" s="443"/>
      <c r="T84" s="95"/>
      <c r="U84" s="329">
        <f t="shared" si="11"/>
        <v>0</v>
      </c>
      <c r="V84" s="95"/>
    </row>
    <row r="85" spans="1:22" ht="19.5" customHeight="1">
      <c r="A85" s="135">
        <v>78</v>
      </c>
      <c r="B85" s="93"/>
      <c r="C85" s="93"/>
      <c r="D85" s="94"/>
      <c r="E85" s="94"/>
      <c r="F85" s="342"/>
      <c r="G85" s="343"/>
      <c r="H85" s="344"/>
      <c r="I85" s="94"/>
      <c r="J85" s="160"/>
      <c r="K85" s="345"/>
      <c r="L85" s="441">
        <f t="shared" si="6"/>
        <v>0</v>
      </c>
      <c r="M85" s="94"/>
      <c r="N85" s="138"/>
      <c r="O85" s="160">
        <f t="shared" si="7"/>
        <v>0</v>
      </c>
      <c r="P85" s="441">
        <f t="shared" si="8"/>
        <v>0</v>
      </c>
      <c r="Q85" s="442">
        <f t="shared" si="9"/>
        <v>0</v>
      </c>
      <c r="R85" s="329">
        <f t="shared" si="10"/>
        <v>0</v>
      </c>
      <c r="S85" s="443"/>
      <c r="T85" s="95"/>
      <c r="U85" s="329">
        <f t="shared" si="11"/>
        <v>0</v>
      </c>
      <c r="V85" s="95"/>
    </row>
    <row r="86" spans="1:22" ht="19.5" customHeight="1">
      <c r="A86" s="135">
        <v>79</v>
      </c>
      <c r="B86" s="93"/>
      <c r="C86" s="93"/>
      <c r="D86" s="94"/>
      <c r="E86" s="94"/>
      <c r="F86" s="342"/>
      <c r="G86" s="343"/>
      <c r="H86" s="344"/>
      <c r="I86" s="94"/>
      <c r="J86" s="160"/>
      <c r="K86" s="345"/>
      <c r="L86" s="441">
        <f t="shared" si="6"/>
        <v>0</v>
      </c>
      <c r="M86" s="94"/>
      <c r="N86" s="138"/>
      <c r="O86" s="160">
        <f t="shared" si="7"/>
        <v>0</v>
      </c>
      <c r="P86" s="441">
        <f t="shared" si="8"/>
        <v>0</v>
      </c>
      <c r="Q86" s="442">
        <f t="shared" si="9"/>
        <v>0</v>
      </c>
      <c r="R86" s="329">
        <f t="shared" si="10"/>
        <v>0</v>
      </c>
      <c r="S86" s="443"/>
      <c r="T86" s="95"/>
      <c r="U86" s="329">
        <f t="shared" si="11"/>
        <v>0</v>
      </c>
      <c r="V86" s="95"/>
    </row>
    <row r="87" spans="1:22" ht="19.5" customHeight="1">
      <c r="A87" s="135">
        <v>80</v>
      </c>
      <c r="B87" s="93"/>
      <c r="C87" s="93"/>
      <c r="D87" s="94"/>
      <c r="E87" s="94"/>
      <c r="F87" s="342"/>
      <c r="G87" s="343"/>
      <c r="H87" s="344"/>
      <c r="I87" s="94"/>
      <c r="J87" s="160"/>
      <c r="K87" s="345"/>
      <c r="L87" s="441">
        <f t="shared" si="6"/>
        <v>0</v>
      </c>
      <c r="M87" s="94"/>
      <c r="N87" s="138"/>
      <c r="O87" s="160">
        <f t="shared" si="7"/>
        <v>0</v>
      </c>
      <c r="P87" s="441">
        <f t="shared" si="8"/>
        <v>0</v>
      </c>
      <c r="Q87" s="442">
        <f t="shared" si="9"/>
        <v>0</v>
      </c>
      <c r="R87" s="329">
        <f t="shared" si="10"/>
        <v>0</v>
      </c>
      <c r="S87" s="443"/>
      <c r="T87" s="95"/>
      <c r="U87" s="329">
        <f t="shared" si="11"/>
        <v>0</v>
      </c>
      <c r="V87" s="95"/>
    </row>
  </sheetData>
  <mergeCells count="4">
    <mergeCell ref="A5:B5"/>
    <mergeCell ref="B6:F6"/>
    <mergeCell ref="G6:N6"/>
    <mergeCell ref="Q6:V6"/>
  </mergeCells>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TENNIS</cp:lastModifiedBy>
  <cp:lastPrinted>2009-10-10T09:53:33Z</cp:lastPrinted>
  <dcterms:created xsi:type="dcterms:W3CDTF">1998-01-18T23:10:02Z</dcterms:created>
  <dcterms:modified xsi:type="dcterms:W3CDTF">2009-10-10T12:53:45Z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